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<sst xmlns="http://schemas.openxmlformats.org/spreadsheetml/2006/main" count="636" uniqueCount="229">
  <si>
    <t>ОТЧЕТ ОБ ИСПОЛНЕНИИ БЮДЖЕТА</t>
  </si>
  <si>
    <t>КОДЫ</t>
  </si>
  <si>
    <t xml:space="preserve">Форма по ОКУД </t>
  </si>
  <si>
    <t>0503117</t>
  </si>
  <si>
    <t>на 1 июня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</si>
  <si>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</si>
  <si>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</si>
  <si>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</si>
  <si>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</si>
  <si>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</si>
  <si>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</si>
  <si>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</si>
  <si>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</si>
  <si>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</si>
  <si>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</si>
  <si>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</si>
  <si>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</si>
  <si>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</si>
  <si>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</si>
  <si>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</si>
  <si>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</si>
  <si>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</si>
  <si>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</si>
  <si>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</si>
  <si>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</si>
  <si>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</si>
  <si>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</si>
  <si>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</si>
  <si>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</si>
  <si>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</si>
  <si>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</si>
  <si>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</si>
  <si>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</si>
  <si>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</si>
  <si>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</si>
  <si>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</si>
  <si>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</si>
  <si>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</si>
  <si>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</si>
  <si>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</si>
  <si>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</si>
  <si>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</si>
  <si>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</si>
  <si>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</si>
  <si>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</si>
  <si>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</si>
  <si>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</si>
  <si>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</si>
  <si>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</si>
  <si>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</si>
  <si>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</si>
  <si>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</si>
  <si>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</si>
  <si>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</si>
  <si>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</si>
  <si>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</si>
  <si>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</si>
  <si>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</si>
  <si>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</si>
  <si>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</si>
  <si>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</si>
  <si>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</si>
  <si>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</si>
  <si>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</si>
  <si>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</si>
  <si>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</si>
  <si>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</si>
  <si>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</si>
  <si>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</si>
  <si>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</si>
  <si>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</si>
  <si>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</si>
  <si>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</si>
  <si>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</si>
  <si>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</si>
  <si>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</si>
  <si>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</si>
  <si>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</si>
  <si>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</si>
  <si>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</si>
  <si>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</si>
  <si>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</si>
  <si>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</si>
  <si>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</si>
  <si>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</si>
  <si>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</si>
  <si>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</si>
  <si>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</si>
  <si>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</si>
  <si>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</si>
  <si>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</si>
  <si>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</si>
  <si>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</si>
  <si>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</si>
  <si>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</si>
  <si>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</si>
  <si>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</si>
  <si>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</si>
  <si>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</si>
  <si>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</si>
  <si>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</si>
  <si>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</si>
  <si>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</si>
  <si>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</si>
  <si>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</si>
  <si>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</si>
  <si>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</si>
  <si>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</si>
  <si>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</si>
  <si>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</si>
  <si>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</si>
  <si>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</si>
  <si>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</si>
  <si>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</si>
  <si>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</si>
  <si>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</si>
  <si>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</si>
  <si>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</si>
  <si>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</si>
  <si>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</si>
  <si>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</si>
  <si>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</si>
  <si>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</si>
  <si>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</si>
  <si>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</si>
  <si>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</si>
  <si>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</si>
  <si>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</si>
  <si>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</si>
  <si>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</si>
  <si>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</si>
  <si>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</si>
  <si>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</si>
  <si>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</si>
  <si>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</si>
  <si>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</si>
  <si>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</si>
  <si>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</si>
  <si>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</si>
  <si>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</si>
  <si>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</si>
  <si>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</si>
  <si>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</si>
  <si>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</si>
  <si>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</si>
  <si>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</si>
  <si>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</si>
  <si>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</si>
  <si>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</si>
  <si>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</si>
  <si>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</si>
  <si>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</si>
  <si>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</si>
  <si>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</si>
  <si>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</si>
  <si>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</si>
  <si>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</si>
  <si>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</si>
  <si>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</si>
  <si>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</si>
  <si>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</si>
  <si>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</si>
  <si>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</si>
  <si>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</si>
  <si>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</si>
  <si>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650 0314 0300199990 244</t>
  </si>
  <si>
    <t>650 0314 03001S2300 123</t>
  </si>
  <si>
    <t>650 0401 5000000600 111</t>
  </si>
  <si>
    <t>650 0401 5000000600 119</t>
  </si>
  <si>
    <t>650 0401 5000000600 244</t>
  </si>
  <si>
    <t>Увеличение стоимости мягкого инвентаря</t>
  </si>
  <si>
    <t>345</t>
  </si>
  <si>
    <t>650 0401 5000085060 111</t>
  </si>
  <si>
    <t>650 0401 5000085060 119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</si>
  <si>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</si>
  <si>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</si>
  <si>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</si>
  <si>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</si>
  <si>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</si>
  <si>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</si>
  <si>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</si>
  <si>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</si>
  <si>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</si>
  <si>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</si>
  <si>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</si>
  <si>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650 0501 0800199990 247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</si>
  <si>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</si>
  <si>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</si>
  <si>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</si>
  <si>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</si>
  <si>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650 0503 0500299990 244</t>
  </si>
  <si>
    <t>650 0503 0500299990 247</t>
  </si>
  <si>
    <t>650 0503 0500520641 244</t>
  </si>
  <si>
    <t>Увеличение стоимости основных средств</t>
  </si>
  <si>
    <t>310</t>
  </si>
  <si>
    <t>650 0503 0500589641 244</t>
  </si>
  <si>
    <t>650 0605 0500389002 244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</si>
  <si>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</si>
  <si>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</si>
  <si>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</si>
  <si>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</si>
  <si>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</si>
  <si>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</si>
  <si>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</si>
  <si>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</si>
  <si>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</si>
  <si>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</si>
  <si>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</si>
  <si>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</si>
  <si>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</si>
  <si>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</si>
  <si>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</si>
  <si>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</si>
  <si>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</si>
  <si>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</si>
  <si>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</si>
  <si>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</si>
  <si>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</si>
  <si>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</si>
  <si>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</si>
  <si>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</si>
  <si>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</si>
  <si>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</si>
  <si>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</si>
  <si>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</si>
  <si>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</si>
  <si>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</si>
  <si>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</si>
  <si>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5 июня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</si>
</sst>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"/>
  <sheetViews>
    <sheetView tabSelected="1" zoomScalePageLayoutView="0" workbookViewId="0" topLeftCell="A1">
      <selection activeCell="AD141" sqref="AD14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45078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59509954.55</f>
        <v>59509954.55</v>
      </c>
      <c r="Q12" s="21"/>
      <c r="R12" s="21"/>
      <c r="S12" s="21">
        <f>30322304.63</f>
        <v>30322304.63</v>
      </c>
      <c r="T12" s="21"/>
      <c r="U12" s="21"/>
      <c r="V12" s="21"/>
      <c r="W12" s="21"/>
      <c r="X12" s="22">
        <f>29187649.92</f>
        <v>29187649.92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947476.37</f>
        <v>947476.37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1000</f>
        <v>1000</v>
      </c>
      <c r="Q15" s="25"/>
      <c r="R15" s="25"/>
      <c r="S15" s="26" t="s">
        <v>40</v>
      </c>
      <c r="T15" s="26"/>
      <c r="U15" s="26"/>
      <c r="V15" s="26"/>
      <c r="W15" s="26"/>
      <c r="X15" s="27">
        <f>1000</f>
        <v>1000</v>
      </c>
      <c r="Y15" s="27"/>
      <c r="Z15" s="27"/>
    </row>
    <row r="16" spans="1:26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3231.19</f>
        <v>3231.19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52</f>
        <v>52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47</v>
      </c>
      <c r="N18" s="24"/>
      <c r="O18" s="24"/>
      <c r="P18" s="25">
        <f>626700</f>
        <v>626700</v>
      </c>
      <c r="Q18" s="25"/>
      <c r="R18" s="25"/>
      <c r="S18" s="25">
        <f>329169.45</f>
        <v>329169.45</v>
      </c>
      <c r="T18" s="25"/>
      <c r="U18" s="25"/>
      <c r="V18" s="25"/>
      <c r="W18" s="25"/>
      <c r="X18" s="27">
        <f>297530.55</f>
        <v>297530.55</v>
      </c>
      <c r="Y18" s="27"/>
      <c r="Z18" s="27"/>
    </row>
    <row r="19" spans="1:26" s="1" customFormat="1" ht="75.7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49</v>
      </c>
      <c r="N19" s="24"/>
      <c r="O19" s="24"/>
      <c r="P19" s="25">
        <f>3500</f>
        <v>3500</v>
      </c>
      <c r="Q19" s="25"/>
      <c r="R19" s="25"/>
      <c r="S19" s="25">
        <f>1633.25</f>
        <v>1633.25</v>
      </c>
      <c r="T19" s="25"/>
      <c r="U19" s="25"/>
      <c r="V19" s="25"/>
      <c r="W19" s="25"/>
      <c r="X19" s="27">
        <f>1866.75</f>
        <v>1866.75</v>
      </c>
      <c r="Y19" s="27"/>
      <c r="Z19" s="27"/>
    </row>
    <row r="20" spans="1:26" s="1" customFormat="1" ht="66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5">
        <f>770600</f>
        <v>770600</v>
      </c>
      <c r="Q20" s="25"/>
      <c r="R20" s="25"/>
      <c r="S20" s="25">
        <f>348627.26</f>
        <v>348627.26</v>
      </c>
      <c r="T20" s="25"/>
      <c r="U20" s="25"/>
      <c r="V20" s="25"/>
      <c r="W20" s="25"/>
      <c r="X20" s="27">
        <f>421972.74</f>
        <v>421972.74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6" t="s">
        <v>40</v>
      </c>
      <c r="Q21" s="26"/>
      <c r="R21" s="26"/>
      <c r="S21" s="25">
        <f>-41013.45</f>
        <v>-41013.45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13.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5">
        <f>3100</f>
        <v>3100</v>
      </c>
      <c r="Q22" s="25"/>
      <c r="R22" s="25"/>
      <c r="S22" s="26" t="s">
        <v>40</v>
      </c>
      <c r="T22" s="26"/>
      <c r="U22" s="26"/>
      <c r="V22" s="26"/>
      <c r="W22" s="26"/>
      <c r="X22" s="27">
        <f>3100</f>
        <v>3100</v>
      </c>
      <c r="Y22" s="27"/>
      <c r="Z22" s="27"/>
    </row>
    <row r="23" spans="1:26" s="1" customFormat="1" ht="13.5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56</v>
      </c>
      <c r="N23" s="24"/>
      <c r="O23" s="24"/>
      <c r="P23" s="26" t="s">
        <v>40</v>
      </c>
      <c r="Q23" s="26"/>
      <c r="R23" s="26"/>
      <c r="S23" s="25">
        <f>2591.41</f>
        <v>2591.41</v>
      </c>
      <c r="T23" s="25"/>
      <c r="U23" s="25"/>
      <c r="V23" s="25"/>
      <c r="W23" s="25"/>
      <c r="X23" s="28" t="s">
        <v>40</v>
      </c>
      <c r="Y23" s="28"/>
      <c r="Z23" s="28"/>
    </row>
    <row r="24" spans="1:26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5">
        <f>186800</f>
        <v>186800</v>
      </c>
      <c r="Q24" s="25"/>
      <c r="R24" s="25"/>
      <c r="S24" s="26" t="s">
        <v>40</v>
      </c>
      <c r="T24" s="26"/>
      <c r="U24" s="26"/>
      <c r="V24" s="26"/>
      <c r="W24" s="26"/>
      <c r="X24" s="27">
        <f>186800</f>
        <v>186800</v>
      </c>
      <c r="Y24" s="27"/>
      <c r="Z24" s="27"/>
    </row>
    <row r="25" spans="1:26" s="1" customFormat="1" ht="33.75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60</v>
      </c>
      <c r="N25" s="24"/>
      <c r="O25" s="24"/>
      <c r="P25" s="26" t="s">
        <v>40</v>
      </c>
      <c r="Q25" s="26"/>
      <c r="R25" s="26"/>
      <c r="S25" s="25">
        <f>24782.17</f>
        <v>24782.17</v>
      </c>
      <c r="T25" s="25"/>
      <c r="U25" s="25"/>
      <c r="V25" s="25"/>
      <c r="W25" s="25"/>
      <c r="X25" s="28" t="s">
        <v>40</v>
      </c>
      <c r="Y25" s="28"/>
      <c r="Z25" s="28"/>
    </row>
    <row r="26" spans="1:26" s="1" customFormat="1" ht="13.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62</v>
      </c>
      <c r="N26" s="24"/>
      <c r="O26" s="24"/>
      <c r="P26" s="25">
        <f>134000</f>
        <v>134000</v>
      </c>
      <c r="Q26" s="25"/>
      <c r="R26" s="25"/>
      <c r="S26" s="26" t="s">
        <v>40</v>
      </c>
      <c r="T26" s="26"/>
      <c r="U26" s="26"/>
      <c r="V26" s="26"/>
      <c r="W26" s="26"/>
      <c r="X26" s="27">
        <f>134000</f>
        <v>134000</v>
      </c>
      <c r="Y26" s="27"/>
      <c r="Z26" s="27"/>
    </row>
    <row r="27" spans="1:26" s="1" customFormat="1" ht="13.5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63</v>
      </c>
      <c r="N27" s="24"/>
      <c r="O27" s="24"/>
      <c r="P27" s="26" t="s">
        <v>40</v>
      </c>
      <c r="Q27" s="26"/>
      <c r="R27" s="26"/>
      <c r="S27" s="25">
        <f>79468.08</f>
        <v>79468.08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5">
        <f>60000</f>
        <v>60000</v>
      </c>
      <c r="Q28" s="25"/>
      <c r="R28" s="25"/>
      <c r="S28" s="26" t="s">
        <v>40</v>
      </c>
      <c r="T28" s="26"/>
      <c r="U28" s="26"/>
      <c r="V28" s="26"/>
      <c r="W28" s="26"/>
      <c r="X28" s="27">
        <f>60000</f>
        <v>60000</v>
      </c>
      <c r="Y28" s="27"/>
      <c r="Z28" s="27"/>
    </row>
    <row r="29" spans="1:26" s="1" customFormat="1" ht="13.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66</v>
      </c>
      <c r="N29" s="24"/>
      <c r="O29" s="24"/>
      <c r="P29" s="26" t="s">
        <v>40</v>
      </c>
      <c r="Q29" s="26"/>
      <c r="R29" s="26"/>
      <c r="S29" s="25">
        <f>8457.9</f>
        <v>8457.9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24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5">
        <f>62400</f>
        <v>62400</v>
      </c>
      <c r="Q30" s="25"/>
      <c r="R30" s="25"/>
      <c r="S30" s="26" t="s">
        <v>40</v>
      </c>
      <c r="T30" s="26"/>
      <c r="U30" s="26"/>
      <c r="V30" s="26"/>
      <c r="W30" s="26"/>
      <c r="X30" s="27">
        <f>62400</f>
        <v>62400</v>
      </c>
      <c r="Y30" s="27"/>
      <c r="Z30" s="27"/>
    </row>
    <row r="31" spans="1:26" s="1" customFormat="1" ht="24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70</v>
      </c>
      <c r="N31" s="24"/>
      <c r="O31" s="24"/>
      <c r="P31" s="26" t="s">
        <v>40</v>
      </c>
      <c r="Q31" s="26"/>
      <c r="R31" s="26"/>
      <c r="S31" s="25">
        <f>46001</f>
        <v>46001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24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72</v>
      </c>
      <c r="N32" s="24"/>
      <c r="O32" s="24"/>
      <c r="P32" s="25">
        <f>18000</f>
        <v>18000</v>
      </c>
      <c r="Q32" s="25"/>
      <c r="R32" s="25"/>
      <c r="S32" s="26" t="s">
        <v>40</v>
      </c>
      <c r="T32" s="26"/>
      <c r="U32" s="26"/>
      <c r="V32" s="26"/>
      <c r="W32" s="26"/>
      <c r="X32" s="27">
        <f>18000</f>
        <v>18000</v>
      </c>
      <c r="Y32" s="27"/>
      <c r="Z32" s="27"/>
    </row>
    <row r="33" spans="1:26" s="1" customFormat="1" ht="24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74</v>
      </c>
      <c r="N33" s="24"/>
      <c r="O33" s="24"/>
      <c r="P33" s="26" t="s">
        <v>40</v>
      </c>
      <c r="Q33" s="26"/>
      <c r="R33" s="26"/>
      <c r="S33" s="25">
        <f>466.9</f>
        <v>466.9</v>
      </c>
      <c r="T33" s="25"/>
      <c r="U33" s="25"/>
      <c r="V33" s="25"/>
      <c r="W33" s="25"/>
      <c r="X33" s="28" t="s">
        <v>40</v>
      </c>
      <c r="Y33" s="28"/>
      <c r="Z33" s="28"/>
    </row>
    <row r="34" spans="1:26" s="1" customFormat="1" ht="4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76</v>
      </c>
      <c r="N34" s="24"/>
      <c r="O34" s="24"/>
      <c r="P34" s="25">
        <f>6000</f>
        <v>6000</v>
      </c>
      <c r="Q34" s="25"/>
      <c r="R34" s="25"/>
      <c r="S34" s="26" t="s">
        <v>40</v>
      </c>
      <c r="T34" s="26"/>
      <c r="U34" s="26"/>
      <c r="V34" s="26"/>
      <c r="W34" s="26"/>
      <c r="X34" s="27">
        <f>6000</f>
        <v>6000</v>
      </c>
      <c r="Y34" s="27"/>
      <c r="Z34" s="27"/>
    </row>
    <row r="35" spans="1:26" s="1" customFormat="1" ht="45" customHeight="1">
      <c r="A35" s="23" t="s">
        <v>75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77</v>
      </c>
      <c r="N35" s="24"/>
      <c r="O35" s="24"/>
      <c r="P35" s="26" t="s">
        <v>40</v>
      </c>
      <c r="Q35" s="26"/>
      <c r="R35" s="26"/>
      <c r="S35" s="25">
        <f>1750</f>
        <v>1750</v>
      </c>
      <c r="T35" s="25"/>
      <c r="U35" s="25"/>
      <c r="V35" s="25"/>
      <c r="W35" s="25"/>
      <c r="X35" s="28" t="s">
        <v>40</v>
      </c>
      <c r="Y35" s="28"/>
      <c r="Z35" s="28"/>
    </row>
    <row r="36" spans="1:26" s="1" customFormat="1" ht="24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5">
        <f>500000</f>
        <v>500000</v>
      </c>
      <c r="Q36" s="25"/>
      <c r="R36" s="25"/>
      <c r="S36" s="25">
        <f>216920</f>
        <v>216920</v>
      </c>
      <c r="T36" s="25"/>
      <c r="U36" s="25"/>
      <c r="V36" s="25"/>
      <c r="W36" s="25"/>
      <c r="X36" s="27">
        <f>283080</f>
        <v>283080</v>
      </c>
      <c r="Y36" s="27"/>
      <c r="Z36" s="27"/>
    </row>
    <row r="37" spans="1:26" s="1" customFormat="1" ht="4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81</v>
      </c>
      <c r="N37" s="24"/>
      <c r="O37" s="24"/>
      <c r="P37" s="25">
        <f>500000</f>
        <v>500000</v>
      </c>
      <c r="Q37" s="25"/>
      <c r="R37" s="25"/>
      <c r="S37" s="25">
        <f>200888.56</f>
        <v>200888.56</v>
      </c>
      <c r="T37" s="25"/>
      <c r="U37" s="25"/>
      <c r="V37" s="25"/>
      <c r="W37" s="25"/>
      <c r="X37" s="27">
        <f>299111.44</f>
        <v>299111.44</v>
      </c>
      <c r="Y37" s="27"/>
      <c r="Z37" s="27"/>
    </row>
    <row r="38" spans="1:26" s="1" customFormat="1" ht="13.5" customHeight="1">
      <c r="A38" s="23" t="s">
        <v>82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83</v>
      </c>
      <c r="N38" s="24"/>
      <c r="O38" s="24"/>
      <c r="P38" s="26" t="s">
        <v>40</v>
      </c>
      <c r="Q38" s="26"/>
      <c r="R38" s="26"/>
      <c r="S38" s="25">
        <f>1177.44</f>
        <v>1177.44</v>
      </c>
      <c r="T38" s="25"/>
      <c r="U38" s="25"/>
      <c r="V38" s="25"/>
      <c r="W38" s="25"/>
      <c r="X38" s="28" t="s">
        <v>40</v>
      </c>
      <c r="Y38" s="28"/>
      <c r="Z38" s="28"/>
    </row>
    <row r="39" spans="1:26" s="1" customFormat="1" ht="13.5" customHeight="1">
      <c r="A39" s="23" t="s">
        <v>84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85</v>
      </c>
      <c r="N39" s="24"/>
      <c r="O39" s="24"/>
      <c r="P39" s="25">
        <f>10000</f>
        <v>10000</v>
      </c>
      <c r="Q39" s="25"/>
      <c r="R39" s="25"/>
      <c r="S39" s="25">
        <f>20000</f>
        <v>20000</v>
      </c>
      <c r="T39" s="25"/>
      <c r="U39" s="25"/>
      <c r="V39" s="25"/>
      <c r="W39" s="25"/>
      <c r="X39" s="28" t="s">
        <v>40</v>
      </c>
      <c r="Y39" s="28"/>
      <c r="Z39" s="28"/>
    </row>
    <row r="40" spans="1:26" s="1" customFormat="1" ht="24" customHeight="1">
      <c r="A40" s="23" t="s">
        <v>86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87</v>
      </c>
      <c r="N40" s="24"/>
      <c r="O40" s="24"/>
      <c r="P40" s="25">
        <f>25783700</f>
        <v>25783700</v>
      </c>
      <c r="Q40" s="25"/>
      <c r="R40" s="25"/>
      <c r="S40" s="25">
        <f>13403435</f>
        <v>13403435</v>
      </c>
      <c r="T40" s="25"/>
      <c r="U40" s="25"/>
      <c r="V40" s="25"/>
      <c r="W40" s="25"/>
      <c r="X40" s="27">
        <f>12380265</f>
        <v>12380265</v>
      </c>
      <c r="Y40" s="27"/>
      <c r="Z40" s="27"/>
    </row>
    <row r="41" spans="1:26" s="1" customFormat="1" ht="13.5" customHeight="1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89</v>
      </c>
      <c r="N41" s="24"/>
      <c r="O41" s="24"/>
      <c r="P41" s="25">
        <f>6442.55</f>
        <v>6442.55</v>
      </c>
      <c r="Q41" s="25"/>
      <c r="R41" s="25"/>
      <c r="S41" s="26" t="s">
        <v>40</v>
      </c>
      <c r="T41" s="26"/>
      <c r="U41" s="26"/>
      <c r="V41" s="26"/>
      <c r="W41" s="26"/>
      <c r="X41" s="27">
        <f>6442.55</f>
        <v>6442.55</v>
      </c>
      <c r="Y41" s="27"/>
      <c r="Z41" s="27"/>
    </row>
    <row r="42" spans="1:26" s="1" customFormat="1" ht="24" customHeight="1">
      <c r="A42" s="23" t="s">
        <v>90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91</v>
      </c>
      <c r="N42" s="24"/>
      <c r="O42" s="24"/>
      <c r="P42" s="25">
        <f>13200</f>
        <v>13200</v>
      </c>
      <c r="Q42" s="25"/>
      <c r="R42" s="25"/>
      <c r="S42" s="26" t="s">
        <v>40</v>
      </c>
      <c r="T42" s="26"/>
      <c r="U42" s="26"/>
      <c r="V42" s="26"/>
      <c r="W42" s="26"/>
      <c r="X42" s="27">
        <f>13200</f>
        <v>13200</v>
      </c>
      <c r="Y42" s="27"/>
      <c r="Z42" s="27"/>
    </row>
    <row r="43" spans="1:26" s="1" customFormat="1" ht="33.75" customHeight="1">
      <c r="A43" s="23" t="s">
        <v>92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93</v>
      </c>
      <c r="N43" s="24"/>
      <c r="O43" s="24"/>
      <c r="P43" s="25">
        <f>297300</f>
        <v>297300</v>
      </c>
      <c r="Q43" s="25"/>
      <c r="R43" s="25"/>
      <c r="S43" s="25">
        <f>95902.17</f>
        <v>95902.17</v>
      </c>
      <c r="T43" s="25"/>
      <c r="U43" s="25"/>
      <c r="V43" s="25"/>
      <c r="W43" s="25"/>
      <c r="X43" s="27">
        <f>201397.83</f>
        <v>201397.83</v>
      </c>
      <c r="Y43" s="27"/>
      <c r="Z43" s="27"/>
    </row>
    <row r="44" spans="1:26" s="1" customFormat="1" ht="24" customHeight="1">
      <c r="A44" s="23" t="s">
        <v>94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95</v>
      </c>
      <c r="N44" s="24"/>
      <c r="O44" s="24"/>
      <c r="P44" s="25">
        <f>15800</f>
        <v>15800</v>
      </c>
      <c r="Q44" s="25"/>
      <c r="R44" s="25"/>
      <c r="S44" s="25">
        <f>18100</f>
        <v>18100</v>
      </c>
      <c r="T44" s="25"/>
      <c r="U44" s="25"/>
      <c r="V44" s="25"/>
      <c r="W44" s="25"/>
      <c r="X44" s="28" t="s">
        <v>40</v>
      </c>
      <c r="Y44" s="28"/>
      <c r="Z44" s="28"/>
    </row>
    <row r="45" spans="1:26" s="1" customFormat="1" ht="24" customHeight="1">
      <c r="A45" s="23" t="s">
        <v>96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97</v>
      </c>
      <c r="N45" s="24"/>
      <c r="O45" s="24"/>
      <c r="P45" s="25">
        <f>26839412</f>
        <v>26839412</v>
      </c>
      <c r="Q45" s="25"/>
      <c r="R45" s="25"/>
      <c r="S45" s="25">
        <f>14613187.93</f>
        <v>14613187.93</v>
      </c>
      <c r="T45" s="25"/>
      <c r="U45" s="25"/>
      <c r="V45" s="25"/>
      <c r="W45" s="25"/>
      <c r="X45" s="27">
        <f>12226224.07</f>
        <v>12226224.07</v>
      </c>
      <c r="Y45" s="27"/>
      <c r="Z45" s="27"/>
    </row>
    <row r="46" spans="1:26" s="1" customFormat="1" ht="13.5" customHeight="1">
      <c r="A46" s="29" t="s">
        <v>11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1" customFormat="1" ht="13.5" customHeight="1">
      <c r="A47" s="12" t="s">
        <v>98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" customFormat="1" ht="34.5" customHeight="1">
      <c r="A48" s="13" t="s">
        <v>23</v>
      </c>
      <c r="B48" s="13"/>
      <c r="C48" s="13"/>
      <c r="D48" s="13"/>
      <c r="E48" s="13"/>
      <c r="F48" s="13"/>
      <c r="G48" s="13"/>
      <c r="H48" s="13"/>
      <c r="I48" s="13" t="s">
        <v>24</v>
      </c>
      <c r="J48" s="13"/>
      <c r="K48" s="13"/>
      <c r="L48" s="13" t="s">
        <v>99</v>
      </c>
      <c r="M48" s="13"/>
      <c r="N48" s="13"/>
      <c r="O48" s="14" t="s">
        <v>100</v>
      </c>
      <c r="P48" s="14"/>
      <c r="Q48" s="14" t="s">
        <v>26</v>
      </c>
      <c r="R48" s="14"/>
      <c r="S48" s="14"/>
      <c r="T48" s="14" t="s">
        <v>27</v>
      </c>
      <c r="U48" s="14"/>
      <c r="V48" s="14"/>
      <c r="W48" s="14"/>
      <c r="X48" s="14"/>
      <c r="Y48" s="15" t="s">
        <v>28</v>
      </c>
      <c r="Z48" s="15"/>
    </row>
    <row r="49" spans="1:26" s="1" customFormat="1" ht="13.5" customHeight="1">
      <c r="A49" s="16" t="s">
        <v>29</v>
      </c>
      <c r="B49" s="16"/>
      <c r="C49" s="16"/>
      <c r="D49" s="16"/>
      <c r="E49" s="16"/>
      <c r="F49" s="16"/>
      <c r="G49" s="16"/>
      <c r="H49" s="16"/>
      <c r="I49" s="16" t="s">
        <v>30</v>
      </c>
      <c r="J49" s="16"/>
      <c r="K49" s="16"/>
      <c r="L49" s="16" t="s">
        <v>31</v>
      </c>
      <c r="M49" s="16"/>
      <c r="N49" s="16"/>
      <c r="O49" s="17" t="s">
        <v>32</v>
      </c>
      <c r="P49" s="17"/>
      <c r="Q49" s="17" t="s">
        <v>33</v>
      </c>
      <c r="R49" s="17"/>
      <c r="S49" s="17"/>
      <c r="T49" s="17" t="s">
        <v>34</v>
      </c>
      <c r="U49" s="17"/>
      <c r="V49" s="17"/>
      <c r="W49" s="17"/>
      <c r="X49" s="17"/>
      <c r="Y49" s="18" t="s">
        <v>101</v>
      </c>
      <c r="Z49" s="18"/>
    </row>
    <row r="50" spans="1:26" s="1" customFormat="1" ht="13.5" customHeight="1">
      <c r="A50" s="19" t="s">
        <v>102</v>
      </c>
      <c r="B50" s="19"/>
      <c r="C50" s="19"/>
      <c r="D50" s="19"/>
      <c r="E50" s="19"/>
      <c r="F50" s="19"/>
      <c r="G50" s="19"/>
      <c r="H50" s="19"/>
      <c r="I50" s="20" t="s">
        <v>103</v>
      </c>
      <c r="J50" s="20"/>
      <c r="K50" s="20"/>
      <c r="L50" s="20" t="s">
        <v>37</v>
      </c>
      <c r="M50" s="20"/>
      <c r="N50" s="20"/>
      <c r="O50" s="30" t="s">
        <v>37</v>
      </c>
      <c r="P50" s="30"/>
      <c r="Q50" s="21">
        <f>63333826.31</f>
        <v>63333826.31</v>
      </c>
      <c r="R50" s="21"/>
      <c r="S50" s="21"/>
      <c r="T50" s="21">
        <f>32133696.07</f>
        <v>32133696.07</v>
      </c>
      <c r="U50" s="21"/>
      <c r="V50" s="21"/>
      <c r="W50" s="21"/>
      <c r="X50" s="21"/>
      <c r="Y50" s="22">
        <f>31200130.24</f>
        <v>31200130.24</v>
      </c>
      <c r="Z50" s="22"/>
    </row>
    <row r="51" spans="1:26" s="1" customFormat="1" ht="13.5" customHeight="1">
      <c r="A51" s="31" t="s">
        <v>104</v>
      </c>
      <c r="B51" s="31"/>
      <c r="C51" s="31"/>
      <c r="D51" s="31"/>
      <c r="E51" s="31"/>
      <c r="F51" s="31"/>
      <c r="G51" s="31"/>
      <c r="H51" s="31"/>
      <c r="I51" s="32" t="s">
        <v>103</v>
      </c>
      <c r="J51" s="32"/>
      <c r="K51" s="32"/>
      <c r="L51" s="32" t="s">
        <v>105</v>
      </c>
      <c r="M51" s="32"/>
      <c r="N51" s="32"/>
      <c r="O51" s="33" t="s">
        <v>106</v>
      </c>
      <c r="P51" s="33"/>
      <c r="Q51" s="34">
        <f>1600000</f>
        <v>1600000</v>
      </c>
      <c r="R51" s="34"/>
      <c r="S51" s="34"/>
      <c r="T51" s="34">
        <f>915780.49</f>
        <v>915780.49</v>
      </c>
      <c r="U51" s="34"/>
      <c r="V51" s="34"/>
      <c r="W51" s="34"/>
      <c r="X51" s="34"/>
      <c r="Y51" s="35">
        <f>684219.51</f>
        <v>684219.51</v>
      </c>
      <c r="Z51" s="35"/>
    </row>
    <row r="52" spans="1:26" s="1" customFormat="1" ht="13.5" customHeight="1">
      <c r="A52" s="31" t="s">
        <v>107</v>
      </c>
      <c r="B52" s="31"/>
      <c r="C52" s="31"/>
      <c r="D52" s="31"/>
      <c r="E52" s="31"/>
      <c r="F52" s="31"/>
      <c r="G52" s="31"/>
      <c r="H52" s="31"/>
      <c r="I52" s="32" t="s">
        <v>103</v>
      </c>
      <c r="J52" s="32"/>
      <c r="K52" s="32"/>
      <c r="L52" s="32" t="s">
        <v>108</v>
      </c>
      <c r="M52" s="32"/>
      <c r="N52" s="32"/>
      <c r="O52" s="33" t="s">
        <v>109</v>
      </c>
      <c r="P52" s="33"/>
      <c r="Q52" s="34">
        <f>99000</f>
        <v>99000</v>
      </c>
      <c r="R52" s="34"/>
      <c r="S52" s="34"/>
      <c r="T52" s="34">
        <f>99000</f>
        <v>99000</v>
      </c>
      <c r="U52" s="34"/>
      <c r="V52" s="34"/>
      <c r="W52" s="34"/>
      <c r="X52" s="34"/>
      <c r="Y52" s="35">
        <f>0</f>
        <v>0</v>
      </c>
      <c r="Z52" s="35"/>
    </row>
    <row r="53" spans="1:26" s="1" customFormat="1" ht="13.5" customHeight="1">
      <c r="A53" s="31" t="s">
        <v>110</v>
      </c>
      <c r="B53" s="31"/>
      <c r="C53" s="31"/>
      <c r="D53" s="31"/>
      <c r="E53" s="31"/>
      <c r="F53" s="31"/>
      <c r="G53" s="31"/>
      <c r="H53" s="31"/>
      <c r="I53" s="32" t="s">
        <v>103</v>
      </c>
      <c r="J53" s="32"/>
      <c r="K53" s="32"/>
      <c r="L53" s="32" t="s">
        <v>111</v>
      </c>
      <c r="M53" s="32"/>
      <c r="N53" s="32"/>
      <c r="O53" s="33" t="s">
        <v>112</v>
      </c>
      <c r="P53" s="33"/>
      <c r="Q53" s="34">
        <f>483000</f>
        <v>483000</v>
      </c>
      <c r="R53" s="34"/>
      <c r="S53" s="34"/>
      <c r="T53" s="34">
        <f>208508.25</f>
        <v>208508.25</v>
      </c>
      <c r="U53" s="34"/>
      <c r="V53" s="34"/>
      <c r="W53" s="34"/>
      <c r="X53" s="34"/>
      <c r="Y53" s="35">
        <f>274491.75</f>
        <v>274491.75</v>
      </c>
      <c r="Z53" s="35"/>
    </row>
    <row r="54" spans="1:26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2" t="s">
        <v>103</v>
      </c>
      <c r="J54" s="32"/>
      <c r="K54" s="32"/>
      <c r="L54" s="32" t="s">
        <v>113</v>
      </c>
      <c r="M54" s="32"/>
      <c r="N54" s="32"/>
      <c r="O54" s="33" t="s">
        <v>106</v>
      </c>
      <c r="P54" s="33"/>
      <c r="Q54" s="34">
        <f>42000</f>
        <v>42000</v>
      </c>
      <c r="R54" s="34"/>
      <c r="S54" s="34"/>
      <c r="T54" s="36" t="s">
        <v>40</v>
      </c>
      <c r="U54" s="36"/>
      <c r="V54" s="36"/>
      <c r="W54" s="36"/>
      <c r="X54" s="36"/>
      <c r="Y54" s="35">
        <f>42000</f>
        <v>42000</v>
      </c>
      <c r="Z54" s="35"/>
    </row>
    <row r="55" spans="1:26" s="1" customFormat="1" ht="13.5" customHeight="1">
      <c r="A55" s="31" t="s">
        <v>110</v>
      </c>
      <c r="B55" s="31"/>
      <c r="C55" s="31"/>
      <c r="D55" s="31"/>
      <c r="E55" s="31"/>
      <c r="F55" s="31"/>
      <c r="G55" s="31"/>
      <c r="H55" s="31"/>
      <c r="I55" s="32" t="s">
        <v>103</v>
      </c>
      <c r="J55" s="32"/>
      <c r="K55" s="32"/>
      <c r="L55" s="32" t="s">
        <v>114</v>
      </c>
      <c r="M55" s="32"/>
      <c r="N55" s="32"/>
      <c r="O55" s="33" t="s">
        <v>112</v>
      </c>
      <c r="P55" s="33"/>
      <c r="Q55" s="34">
        <f>13000</f>
        <v>13000</v>
      </c>
      <c r="R55" s="34"/>
      <c r="S55" s="34"/>
      <c r="T55" s="36" t="s">
        <v>40</v>
      </c>
      <c r="U55" s="36"/>
      <c r="V55" s="36"/>
      <c r="W55" s="36"/>
      <c r="X55" s="36"/>
      <c r="Y55" s="35">
        <f>13000</f>
        <v>13000</v>
      </c>
      <c r="Z55" s="35"/>
    </row>
    <row r="56" spans="1:26" s="1" customFormat="1" ht="13.5" customHeight="1">
      <c r="A56" s="31" t="s">
        <v>104</v>
      </c>
      <c r="B56" s="31"/>
      <c r="C56" s="31"/>
      <c r="D56" s="31"/>
      <c r="E56" s="31"/>
      <c r="F56" s="31"/>
      <c r="G56" s="31"/>
      <c r="H56" s="31"/>
      <c r="I56" s="32" t="s">
        <v>103</v>
      </c>
      <c r="J56" s="32"/>
      <c r="K56" s="32"/>
      <c r="L56" s="32" t="s">
        <v>115</v>
      </c>
      <c r="M56" s="32"/>
      <c r="N56" s="32"/>
      <c r="O56" s="33" t="s">
        <v>106</v>
      </c>
      <c r="P56" s="33"/>
      <c r="Q56" s="34">
        <f>8116100</f>
        <v>8116100</v>
      </c>
      <c r="R56" s="34"/>
      <c r="S56" s="34"/>
      <c r="T56" s="34">
        <f>2985743.13</f>
        <v>2985743.13</v>
      </c>
      <c r="U56" s="34"/>
      <c r="V56" s="34"/>
      <c r="W56" s="34"/>
      <c r="X56" s="34"/>
      <c r="Y56" s="35">
        <f>5130356.87</f>
        <v>5130356.87</v>
      </c>
      <c r="Z56" s="35"/>
    </row>
    <row r="57" spans="1:26" s="1" customFormat="1" ht="13.5" customHeight="1">
      <c r="A57" s="31" t="s">
        <v>116</v>
      </c>
      <c r="B57" s="31"/>
      <c r="C57" s="31"/>
      <c r="D57" s="31"/>
      <c r="E57" s="31"/>
      <c r="F57" s="31"/>
      <c r="G57" s="31"/>
      <c r="H57" s="31"/>
      <c r="I57" s="32" t="s">
        <v>103</v>
      </c>
      <c r="J57" s="32"/>
      <c r="K57" s="32"/>
      <c r="L57" s="32" t="s">
        <v>115</v>
      </c>
      <c r="M57" s="32"/>
      <c r="N57" s="32"/>
      <c r="O57" s="33" t="s">
        <v>117</v>
      </c>
      <c r="P57" s="33"/>
      <c r="Q57" s="34">
        <f>80000</f>
        <v>80000</v>
      </c>
      <c r="R57" s="34"/>
      <c r="S57" s="34"/>
      <c r="T57" s="34">
        <f>17611.86</f>
        <v>17611.86</v>
      </c>
      <c r="U57" s="34"/>
      <c r="V57" s="34"/>
      <c r="W57" s="34"/>
      <c r="X57" s="34"/>
      <c r="Y57" s="35">
        <f>62388.14</f>
        <v>62388.14</v>
      </c>
      <c r="Z57" s="35"/>
    </row>
    <row r="58" spans="1:26" s="1" customFormat="1" ht="13.5" customHeight="1">
      <c r="A58" s="31" t="s">
        <v>107</v>
      </c>
      <c r="B58" s="31"/>
      <c r="C58" s="31"/>
      <c r="D58" s="31"/>
      <c r="E58" s="31"/>
      <c r="F58" s="31"/>
      <c r="G58" s="31"/>
      <c r="H58" s="31"/>
      <c r="I58" s="32" t="s">
        <v>103</v>
      </c>
      <c r="J58" s="32"/>
      <c r="K58" s="32"/>
      <c r="L58" s="32" t="s">
        <v>118</v>
      </c>
      <c r="M58" s="32"/>
      <c r="N58" s="32"/>
      <c r="O58" s="33" t="s">
        <v>109</v>
      </c>
      <c r="P58" s="33"/>
      <c r="Q58" s="34">
        <f>670000</f>
        <v>670000</v>
      </c>
      <c r="R58" s="34"/>
      <c r="S58" s="34"/>
      <c r="T58" s="34">
        <f>405000</f>
        <v>405000</v>
      </c>
      <c r="U58" s="34"/>
      <c r="V58" s="34"/>
      <c r="W58" s="34"/>
      <c r="X58" s="34"/>
      <c r="Y58" s="35">
        <f>265000</f>
        <v>265000</v>
      </c>
      <c r="Z58" s="35"/>
    </row>
    <row r="59" spans="1:26" s="1" customFormat="1" ht="13.5" customHeight="1">
      <c r="A59" s="31" t="s">
        <v>119</v>
      </c>
      <c r="B59" s="31"/>
      <c r="C59" s="31"/>
      <c r="D59" s="31"/>
      <c r="E59" s="31"/>
      <c r="F59" s="31"/>
      <c r="G59" s="31"/>
      <c r="H59" s="31"/>
      <c r="I59" s="32" t="s">
        <v>103</v>
      </c>
      <c r="J59" s="32"/>
      <c r="K59" s="32"/>
      <c r="L59" s="32" t="s">
        <v>118</v>
      </c>
      <c r="M59" s="32"/>
      <c r="N59" s="32"/>
      <c r="O59" s="33" t="s">
        <v>120</v>
      </c>
      <c r="P59" s="33"/>
      <c r="Q59" s="34">
        <f>500000</f>
        <v>500000</v>
      </c>
      <c r="R59" s="34"/>
      <c r="S59" s="34"/>
      <c r="T59" s="36" t="s">
        <v>40</v>
      </c>
      <c r="U59" s="36"/>
      <c r="V59" s="36"/>
      <c r="W59" s="36"/>
      <c r="X59" s="36"/>
      <c r="Y59" s="35">
        <f>500000</f>
        <v>500000</v>
      </c>
      <c r="Z59" s="35"/>
    </row>
    <row r="60" spans="1:26" s="1" customFormat="1" ht="13.5" customHeight="1">
      <c r="A60" s="31" t="s">
        <v>121</v>
      </c>
      <c r="B60" s="31"/>
      <c r="C60" s="31"/>
      <c r="D60" s="31"/>
      <c r="E60" s="31"/>
      <c r="F60" s="31"/>
      <c r="G60" s="31"/>
      <c r="H60" s="31"/>
      <c r="I60" s="32" t="s">
        <v>103</v>
      </c>
      <c r="J60" s="32"/>
      <c r="K60" s="32"/>
      <c r="L60" s="32" t="s">
        <v>118</v>
      </c>
      <c r="M60" s="32"/>
      <c r="N60" s="32"/>
      <c r="O60" s="33" t="s">
        <v>122</v>
      </c>
      <c r="P60" s="33"/>
      <c r="Q60" s="34">
        <f>5000</f>
        <v>5000</v>
      </c>
      <c r="R60" s="34"/>
      <c r="S60" s="34"/>
      <c r="T60" s="36" t="s">
        <v>40</v>
      </c>
      <c r="U60" s="36"/>
      <c r="V60" s="36"/>
      <c r="W60" s="36"/>
      <c r="X60" s="36"/>
      <c r="Y60" s="35">
        <f>5000</f>
        <v>5000</v>
      </c>
      <c r="Z60" s="35"/>
    </row>
    <row r="61" spans="1:26" s="1" customFormat="1" ht="13.5" customHeight="1">
      <c r="A61" s="31" t="s">
        <v>110</v>
      </c>
      <c r="B61" s="31"/>
      <c r="C61" s="31"/>
      <c r="D61" s="31"/>
      <c r="E61" s="31"/>
      <c r="F61" s="31"/>
      <c r="G61" s="31"/>
      <c r="H61" s="31"/>
      <c r="I61" s="32" t="s">
        <v>103</v>
      </c>
      <c r="J61" s="32"/>
      <c r="K61" s="32"/>
      <c r="L61" s="32" t="s">
        <v>123</v>
      </c>
      <c r="M61" s="32"/>
      <c r="N61" s="32"/>
      <c r="O61" s="33" t="s">
        <v>112</v>
      </c>
      <c r="P61" s="33"/>
      <c r="Q61" s="34">
        <f>2450000</f>
        <v>2450000</v>
      </c>
      <c r="R61" s="34"/>
      <c r="S61" s="34"/>
      <c r="T61" s="34">
        <f>805055.97</f>
        <v>805055.97</v>
      </c>
      <c r="U61" s="34"/>
      <c r="V61" s="34"/>
      <c r="W61" s="34"/>
      <c r="X61" s="34"/>
      <c r="Y61" s="35">
        <f>1644944.03</f>
        <v>1644944.03</v>
      </c>
      <c r="Z61" s="35"/>
    </row>
    <row r="62" spans="1:26" s="1" customFormat="1" ht="13.5" customHeight="1">
      <c r="A62" s="31" t="s">
        <v>104</v>
      </c>
      <c r="B62" s="31"/>
      <c r="C62" s="31"/>
      <c r="D62" s="31"/>
      <c r="E62" s="31"/>
      <c r="F62" s="31"/>
      <c r="G62" s="31"/>
      <c r="H62" s="31"/>
      <c r="I62" s="32" t="s">
        <v>103</v>
      </c>
      <c r="J62" s="32"/>
      <c r="K62" s="32"/>
      <c r="L62" s="32" t="s">
        <v>124</v>
      </c>
      <c r="M62" s="32"/>
      <c r="N62" s="32"/>
      <c r="O62" s="33" t="s">
        <v>106</v>
      </c>
      <c r="P62" s="33"/>
      <c r="Q62" s="34">
        <f>213000</f>
        <v>213000</v>
      </c>
      <c r="R62" s="34"/>
      <c r="S62" s="34"/>
      <c r="T62" s="36" t="s">
        <v>40</v>
      </c>
      <c r="U62" s="36"/>
      <c r="V62" s="36"/>
      <c r="W62" s="36"/>
      <c r="X62" s="36"/>
      <c r="Y62" s="35">
        <f>213000</f>
        <v>213000</v>
      </c>
      <c r="Z62" s="35"/>
    </row>
    <row r="63" spans="1:26" s="1" customFormat="1" ht="13.5" customHeight="1">
      <c r="A63" s="31" t="s">
        <v>110</v>
      </c>
      <c r="B63" s="31"/>
      <c r="C63" s="31"/>
      <c r="D63" s="31"/>
      <c r="E63" s="31"/>
      <c r="F63" s="31"/>
      <c r="G63" s="31"/>
      <c r="H63" s="31"/>
      <c r="I63" s="32" t="s">
        <v>103</v>
      </c>
      <c r="J63" s="32"/>
      <c r="K63" s="32"/>
      <c r="L63" s="32" t="s">
        <v>125</v>
      </c>
      <c r="M63" s="32"/>
      <c r="N63" s="32"/>
      <c r="O63" s="33" t="s">
        <v>112</v>
      </c>
      <c r="P63" s="33"/>
      <c r="Q63" s="34">
        <f>64000</f>
        <v>64000</v>
      </c>
      <c r="R63" s="34"/>
      <c r="S63" s="34"/>
      <c r="T63" s="36" t="s">
        <v>40</v>
      </c>
      <c r="U63" s="36"/>
      <c r="V63" s="36"/>
      <c r="W63" s="36"/>
      <c r="X63" s="36"/>
      <c r="Y63" s="35">
        <f>64000</f>
        <v>64000</v>
      </c>
      <c r="Z63" s="35"/>
    </row>
    <row r="64" spans="1:26" s="1" customFormat="1" ht="13.5" customHeight="1">
      <c r="A64" s="31" t="s">
        <v>126</v>
      </c>
      <c r="B64" s="31"/>
      <c r="C64" s="31"/>
      <c r="D64" s="31"/>
      <c r="E64" s="31"/>
      <c r="F64" s="31"/>
      <c r="G64" s="31"/>
      <c r="H64" s="31"/>
      <c r="I64" s="32" t="s">
        <v>103</v>
      </c>
      <c r="J64" s="32"/>
      <c r="K64" s="32"/>
      <c r="L64" s="32" t="s">
        <v>127</v>
      </c>
      <c r="M64" s="32"/>
      <c r="N64" s="32"/>
      <c r="O64" s="33" t="s">
        <v>128</v>
      </c>
      <c r="P64" s="33"/>
      <c r="Q64" s="34">
        <f>741760</f>
        <v>741760</v>
      </c>
      <c r="R64" s="34"/>
      <c r="S64" s="34"/>
      <c r="T64" s="36" t="s">
        <v>40</v>
      </c>
      <c r="U64" s="36"/>
      <c r="V64" s="36"/>
      <c r="W64" s="36"/>
      <c r="X64" s="36"/>
      <c r="Y64" s="35">
        <f>741760</f>
        <v>741760</v>
      </c>
      <c r="Z64" s="35"/>
    </row>
    <row r="65" spans="1:26" s="1" customFormat="1" ht="13.5" customHeight="1">
      <c r="A65" s="31" t="s">
        <v>126</v>
      </c>
      <c r="B65" s="31"/>
      <c r="C65" s="31"/>
      <c r="D65" s="31"/>
      <c r="E65" s="31"/>
      <c r="F65" s="31"/>
      <c r="G65" s="31"/>
      <c r="H65" s="31"/>
      <c r="I65" s="32" t="s">
        <v>103</v>
      </c>
      <c r="J65" s="32"/>
      <c r="K65" s="32"/>
      <c r="L65" s="32" t="s">
        <v>129</v>
      </c>
      <c r="M65" s="32"/>
      <c r="N65" s="32"/>
      <c r="O65" s="33" t="s">
        <v>128</v>
      </c>
      <c r="P65" s="33"/>
      <c r="Q65" s="34">
        <f>830760</f>
        <v>830760</v>
      </c>
      <c r="R65" s="34"/>
      <c r="S65" s="34"/>
      <c r="T65" s="36" t="s">
        <v>40</v>
      </c>
      <c r="U65" s="36"/>
      <c r="V65" s="36"/>
      <c r="W65" s="36"/>
      <c r="X65" s="36"/>
      <c r="Y65" s="35">
        <f>830760</f>
        <v>830760</v>
      </c>
      <c r="Z65" s="35"/>
    </row>
    <row r="66" spans="1:26" s="1" customFormat="1" ht="13.5" customHeight="1">
      <c r="A66" s="31" t="s">
        <v>130</v>
      </c>
      <c r="B66" s="31"/>
      <c r="C66" s="31"/>
      <c r="D66" s="31"/>
      <c r="E66" s="31"/>
      <c r="F66" s="31"/>
      <c r="G66" s="31"/>
      <c r="H66" s="31"/>
      <c r="I66" s="32" t="s">
        <v>103</v>
      </c>
      <c r="J66" s="32"/>
      <c r="K66" s="32"/>
      <c r="L66" s="32" t="s">
        <v>131</v>
      </c>
      <c r="M66" s="32"/>
      <c r="N66" s="32"/>
      <c r="O66" s="33" t="s">
        <v>103</v>
      </c>
      <c r="P66" s="33"/>
      <c r="Q66" s="34">
        <f>50000</f>
        <v>50000</v>
      </c>
      <c r="R66" s="34"/>
      <c r="S66" s="34"/>
      <c r="T66" s="36" t="s">
        <v>40</v>
      </c>
      <c r="U66" s="36"/>
      <c r="V66" s="36"/>
      <c r="W66" s="36"/>
      <c r="X66" s="36"/>
      <c r="Y66" s="35">
        <f>50000</f>
        <v>50000</v>
      </c>
      <c r="Z66" s="35"/>
    </row>
    <row r="67" spans="1:26" s="1" customFormat="1" ht="13.5" customHeight="1">
      <c r="A67" s="31" t="s">
        <v>104</v>
      </c>
      <c r="B67" s="31"/>
      <c r="C67" s="31"/>
      <c r="D67" s="31"/>
      <c r="E67" s="31"/>
      <c r="F67" s="31"/>
      <c r="G67" s="31"/>
      <c r="H67" s="31"/>
      <c r="I67" s="32" t="s">
        <v>103</v>
      </c>
      <c r="J67" s="32"/>
      <c r="K67" s="32"/>
      <c r="L67" s="32" t="s">
        <v>132</v>
      </c>
      <c r="M67" s="32"/>
      <c r="N67" s="32"/>
      <c r="O67" s="33" t="s">
        <v>106</v>
      </c>
      <c r="P67" s="33"/>
      <c r="Q67" s="34">
        <f>9240534</f>
        <v>9240534</v>
      </c>
      <c r="R67" s="34"/>
      <c r="S67" s="34"/>
      <c r="T67" s="34">
        <f>4157738.64</f>
        <v>4157738.64</v>
      </c>
      <c r="U67" s="34"/>
      <c r="V67" s="34"/>
      <c r="W67" s="34"/>
      <c r="X67" s="34"/>
      <c r="Y67" s="35">
        <f>5082795.36</f>
        <v>5082795.36</v>
      </c>
      <c r="Z67" s="35"/>
    </row>
    <row r="68" spans="1:26" s="1" customFormat="1" ht="13.5" customHeight="1">
      <c r="A68" s="31" t="s">
        <v>116</v>
      </c>
      <c r="B68" s="31"/>
      <c r="C68" s="31"/>
      <c r="D68" s="31"/>
      <c r="E68" s="31"/>
      <c r="F68" s="31"/>
      <c r="G68" s="31"/>
      <c r="H68" s="31"/>
      <c r="I68" s="32" t="s">
        <v>103</v>
      </c>
      <c r="J68" s="32"/>
      <c r="K68" s="32"/>
      <c r="L68" s="32" t="s">
        <v>132</v>
      </c>
      <c r="M68" s="32"/>
      <c r="N68" s="32"/>
      <c r="O68" s="33" t="s">
        <v>117</v>
      </c>
      <c r="P68" s="33"/>
      <c r="Q68" s="34">
        <f>65000</f>
        <v>65000</v>
      </c>
      <c r="R68" s="34"/>
      <c r="S68" s="34"/>
      <c r="T68" s="34">
        <f>12844.77</f>
        <v>12844.77</v>
      </c>
      <c r="U68" s="34"/>
      <c r="V68" s="34"/>
      <c r="W68" s="34"/>
      <c r="X68" s="34"/>
      <c r="Y68" s="35">
        <f>52155.23</f>
        <v>52155.23</v>
      </c>
      <c r="Z68" s="35"/>
    </row>
    <row r="69" spans="1:26" s="1" customFormat="1" ht="13.5" customHeight="1">
      <c r="A69" s="31" t="s">
        <v>107</v>
      </c>
      <c r="B69" s="31"/>
      <c r="C69" s="31"/>
      <c r="D69" s="31"/>
      <c r="E69" s="31"/>
      <c r="F69" s="31"/>
      <c r="G69" s="31"/>
      <c r="H69" s="31"/>
      <c r="I69" s="32" t="s">
        <v>103</v>
      </c>
      <c r="J69" s="32"/>
      <c r="K69" s="32"/>
      <c r="L69" s="32" t="s">
        <v>133</v>
      </c>
      <c r="M69" s="32"/>
      <c r="N69" s="32"/>
      <c r="O69" s="33" t="s">
        <v>109</v>
      </c>
      <c r="P69" s="33"/>
      <c r="Q69" s="34">
        <f>15000</f>
        <v>15000</v>
      </c>
      <c r="R69" s="34"/>
      <c r="S69" s="34"/>
      <c r="T69" s="34">
        <f>15000</f>
        <v>15000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119</v>
      </c>
      <c r="B70" s="31"/>
      <c r="C70" s="31"/>
      <c r="D70" s="31"/>
      <c r="E70" s="31"/>
      <c r="F70" s="31"/>
      <c r="G70" s="31"/>
      <c r="H70" s="31"/>
      <c r="I70" s="32" t="s">
        <v>103</v>
      </c>
      <c r="J70" s="32"/>
      <c r="K70" s="32"/>
      <c r="L70" s="32" t="s">
        <v>133</v>
      </c>
      <c r="M70" s="32"/>
      <c r="N70" s="32"/>
      <c r="O70" s="33" t="s">
        <v>120</v>
      </c>
      <c r="P70" s="33"/>
      <c r="Q70" s="34">
        <f>250000</f>
        <v>250000</v>
      </c>
      <c r="R70" s="34"/>
      <c r="S70" s="34"/>
      <c r="T70" s="36" t="s">
        <v>40</v>
      </c>
      <c r="U70" s="36"/>
      <c r="V70" s="36"/>
      <c r="W70" s="36"/>
      <c r="X70" s="36"/>
      <c r="Y70" s="35">
        <f>250000</f>
        <v>250000</v>
      </c>
      <c r="Z70" s="35"/>
    </row>
    <row r="71" spans="1:26" s="1" customFormat="1" ht="13.5" customHeight="1">
      <c r="A71" s="31" t="s">
        <v>110</v>
      </c>
      <c r="B71" s="31"/>
      <c r="C71" s="31"/>
      <c r="D71" s="31"/>
      <c r="E71" s="31"/>
      <c r="F71" s="31"/>
      <c r="G71" s="31"/>
      <c r="H71" s="31"/>
      <c r="I71" s="32" t="s">
        <v>103</v>
      </c>
      <c r="J71" s="32"/>
      <c r="K71" s="32"/>
      <c r="L71" s="32" t="s">
        <v>134</v>
      </c>
      <c r="M71" s="32"/>
      <c r="N71" s="32"/>
      <c r="O71" s="33" t="s">
        <v>112</v>
      </c>
      <c r="P71" s="33"/>
      <c r="Q71" s="34">
        <f>2795172</f>
        <v>2795172</v>
      </c>
      <c r="R71" s="34"/>
      <c r="S71" s="34"/>
      <c r="T71" s="34">
        <f>1138493.42</f>
        <v>1138493.42</v>
      </c>
      <c r="U71" s="34"/>
      <c r="V71" s="34"/>
      <c r="W71" s="34"/>
      <c r="X71" s="34"/>
      <c r="Y71" s="35">
        <f>1656678.58</f>
        <v>1656678.58</v>
      </c>
      <c r="Z71" s="35"/>
    </row>
    <row r="72" spans="1:26" s="1" customFormat="1" ht="13.5" customHeight="1">
      <c r="A72" s="31" t="s">
        <v>121</v>
      </c>
      <c r="B72" s="31"/>
      <c r="C72" s="31"/>
      <c r="D72" s="31"/>
      <c r="E72" s="31"/>
      <c r="F72" s="31"/>
      <c r="G72" s="31"/>
      <c r="H72" s="31"/>
      <c r="I72" s="32" t="s">
        <v>103</v>
      </c>
      <c r="J72" s="32"/>
      <c r="K72" s="32"/>
      <c r="L72" s="32" t="s">
        <v>135</v>
      </c>
      <c r="M72" s="32"/>
      <c r="N72" s="32"/>
      <c r="O72" s="33" t="s">
        <v>122</v>
      </c>
      <c r="P72" s="33"/>
      <c r="Q72" s="34">
        <f>28000</f>
        <v>28000</v>
      </c>
      <c r="R72" s="34"/>
      <c r="S72" s="34"/>
      <c r="T72" s="34">
        <f>8400</f>
        <v>8400</v>
      </c>
      <c r="U72" s="34"/>
      <c r="V72" s="34"/>
      <c r="W72" s="34"/>
      <c r="X72" s="34"/>
      <c r="Y72" s="35">
        <f>19600</f>
        <v>19600</v>
      </c>
      <c r="Z72" s="35"/>
    </row>
    <row r="73" spans="1:26" s="1" customFormat="1" ht="13.5" customHeight="1">
      <c r="A73" s="31" t="s">
        <v>104</v>
      </c>
      <c r="B73" s="31"/>
      <c r="C73" s="31"/>
      <c r="D73" s="31"/>
      <c r="E73" s="31"/>
      <c r="F73" s="31"/>
      <c r="G73" s="31"/>
      <c r="H73" s="31"/>
      <c r="I73" s="32" t="s">
        <v>103</v>
      </c>
      <c r="J73" s="32"/>
      <c r="K73" s="32"/>
      <c r="L73" s="32" t="s">
        <v>136</v>
      </c>
      <c r="M73" s="32"/>
      <c r="N73" s="32"/>
      <c r="O73" s="33" t="s">
        <v>106</v>
      </c>
      <c r="P73" s="33"/>
      <c r="Q73" s="34">
        <f>528000</f>
        <v>528000</v>
      </c>
      <c r="R73" s="34"/>
      <c r="S73" s="34"/>
      <c r="T73" s="36" t="s">
        <v>40</v>
      </c>
      <c r="U73" s="36"/>
      <c r="V73" s="36"/>
      <c r="W73" s="36"/>
      <c r="X73" s="36"/>
      <c r="Y73" s="35">
        <f>528000</f>
        <v>528000</v>
      </c>
      <c r="Z73" s="35"/>
    </row>
    <row r="74" spans="1:26" s="1" customFormat="1" ht="13.5" customHeight="1">
      <c r="A74" s="31" t="s">
        <v>110</v>
      </c>
      <c r="B74" s="31"/>
      <c r="C74" s="31"/>
      <c r="D74" s="31"/>
      <c r="E74" s="31"/>
      <c r="F74" s="31"/>
      <c r="G74" s="31"/>
      <c r="H74" s="31"/>
      <c r="I74" s="32" t="s">
        <v>103</v>
      </c>
      <c r="J74" s="32"/>
      <c r="K74" s="32"/>
      <c r="L74" s="32" t="s">
        <v>137</v>
      </c>
      <c r="M74" s="32"/>
      <c r="N74" s="32"/>
      <c r="O74" s="33" t="s">
        <v>112</v>
      </c>
      <c r="P74" s="33"/>
      <c r="Q74" s="34">
        <f>159000</f>
        <v>159000</v>
      </c>
      <c r="R74" s="34"/>
      <c r="S74" s="34"/>
      <c r="T74" s="36" t="s">
        <v>40</v>
      </c>
      <c r="U74" s="36"/>
      <c r="V74" s="36"/>
      <c r="W74" s="36"/>
      <c r="X74" s="36"/>
      <c r="Y74" s="35">
        <f>159000</f>
        <v>159000</v>
      </c>
      <c r="Z74" s="35"/>
    </row>
    <row r="75" spans="1:26" s="1" customFormat="1" ht="13.5" customHeight="1">
      <c r="A75" s="31" t="s">
        <v>121</v>
      </c>
      <c r="B75" s="31"/>
      <c r="C75" s="31"/>
      <c r="D75" s="31"/>
      <c r="E75" s="31"/>
      <c r="F75" s="31"/>
      <c r="G75" s="31"/>
      <c r="H75" s="31"/>
      <c r="I75" s="32" t="s">
        <v>103</v>
      </c>
      <c r="J75" s="32"/>
      <c r="K75" s="32"/>
      <c r="L75" s="32" t="s">
        <v>138</v>
      </c>
      <c r="M75" s="32"/>
      <c r="N75" s="32"/>
      <c r="O75" s="33" t="s">
        <v>122</v>
      </c>
      <c r="P75" s="33"/>
      <c r="Q75" s="34">
        <f>22800</f>
        <v>22800</v>
      </c>
      <c r="R75" s="34"/>
      <c r="S75" s="34"/>
      <c r="T75" s="36" t="s">
        <v>40</v>
      </c>
      <c r="U75" s="36"/>
      <c r="V75" s="36"/>
      <c r="W75" s="36"/>
      <c r="X75" s="36"/>
      <c r="Y75" s="35">
        <f>22800</f>
        <v>22800</v>
      </c>
      <c r="Z75" s="35"/>
    </row>
    <row r="76" spans="1:26" s="1" customFormat="1" ht="13.5" customHeight="1">
      <c r="A76" s="31" t="s">
        <v>139</v>
      </c>
      <c r="B76" s="31"/>
      <c r="C76" s="31"/>
      <c r="D76" s="31"/>
      <c r="E76" s="31"/>
      <c r="F76" s="31"/>
      <c r="G76" s="31"/>
      <c r="H76" s="31"/>
      <c r="I76" s="32" t="s">
        <v>103</v>
      </c>
      <c r="J76" s="32"/>
      <c r="K76" s="32"/>
      <c r="L76" s="32" t="s">
        <v>138</v>
      </c>
      <c r="M76" s="32"/>
      <c r="N76" s="32"/>
      <c r="O76" s="33" t="s">
        <v>140</v>
      </c>
      <c r="P76" s="33"/>
      <c r="Q76" s="34">
        <f>15000</f>
        <v>15000</v>
      </c>
      <c r="R76" s="34"/>
      <c r="S76" s="34"/>
      <c r="T76" s="36" t="s">
        <v>40</v>
      </c>
      <c r="U76" s="36"/>
      <c r="V76" s="36"/>
      <c r="W76" s="36"/>
      <c r="X76" s="36"/>
      <c r="Y76" s="35">
        <f>15000</f>
        <v>15000</v>
      </c>
      <c r="Z76" s="35"/>
    </row>
    <row r="77" spans="1:26" s="1" customFormat="1" ht="13.5" customHeight="1">
      <c r="A77" s="31" t="s">
        <v>126</v>
      </c>
      <c r="B77" s="31"/>
      <c r="C77" s="31"/>
      <c r="D77" s="31"/>
      <c r="E77" s="31"/>
      <c r="F77" s="31"/>
      <c r="G77" s="31"/>
      <c r="H77" s="31"/>
      <c r="I77" s="32" t="s">
        <v>103</v>
      </c>
      <c r="J77" s="32"/>
      <c r="K77" s="32"/>
      <c r="L77" s="32" t="s">
        <v>141</v>
      </c>
      <c r="M77" s="32"/>
      <c r="N77" s="32"/>
      <c r="O77" s="33" t="s">
        <v>128</v>
      </c>
      <c r="P77" s="33"/>
      <c r="Q77" s="34">
        <f>15000</f>
        <v>15000</v>
      </c>
      <c r="R77" s="34"/>
      <c r="S77" s="34"/>
      <c r="T77" s="36" t="s">
        <v>40</v>
      </c>
      <c r="U77" s="36"/>
      <c r="V77" s="36"/>
      <c r="W77" s="36"/>
      <c r="X77" s="36"/>
      <c r="Y77" s="35">
        <f>15000</f>
        <v>15000</v>
      </c>
      <c r="Z77" s="35"/>
    </row>
    <row r="78" spans="1:26" s="1" customFormat="1" ht="13.5" customHeight="1">
      <c r="A78" s="31" t="s">
        <v>142</v>
      </c>
      <c r="B78" s="31"/>
      <c r="C78" s="31"/>
      <c r="D78" s="31"/>
      <c r="E78" s="31"/>
      <c r="F78" s="31"/>
      <c r="G78" s="31"/>
      <c r="H78" s="31"/>
      <c r="I78" s="32" t="s">
        <v>103</v>
      </c>
      <c r="J78" s="32"/>
      <c r="K78" s="32"/>
      <c r="L78" s="32" t="s">
        <v>143</v>
      </c>
      <c r="M78" s="32"/>
      <c r="N78" s="32"/>
      <c r="O78" s="33" t="s">
        <v>144</v>
      </c>
      <c r="P78" s="33"/>
      <c r="Q78" s="34">
        <f>49891.12</f>
        <v>49891.12</v>
      </c>
      <c r="R78" s="34"/>
      <c r="S78" s="34"/>
      <c r="T78" s="34">
        <f>23294.08</f>
        <v>23294.08</v>
      </c>
      <c r="U78" s="34"/>
      <c r="V78" s="34"/>
      <c r="W78" s="34"/>
      <c r="X78" s="34"/>
      <c r="Y78" s="35">
        <f>26597.04</f>
        <v>26597.04</v>
      </c>
      <c r="Z78" s="35"/>
    </row>
    <row r="79" spans="1:26" s="1" customFormat="1" ht="13.5" customHeight="1">
      <c r="A79" s="31" t="s">
        <v>145</v>
      </c>
      <c r="B79" s="31"/>
      <c r="C79" s="31"/>
      <c r="D79" s="31"/>
      <c r="E79" s="31"/>
      <c r="F79" s="31"/>
      <c r="G79" s="31"/>
      <c r="H79" s="31"/>
      <c r="I79" s="32" t="s">
        <v>103</v>
      </c>
      <c r="J79" s="32"/>
      <c r="K79" s="32"/>
      <c r="L79" s="32" t="s">
        <v>143</v>
      </c>
      <c r="M79" s="32"/>
      <c r="N79" s="32"/>
      <c r="O79" s="33" t="s">
        <v>146</v>
      </c>
      <c r="P79" s="33"/>
      <c r="Q79" s="34">
        <f>140000</f>
        <v>140000</v>
      </c>
      <c r="R79" s="34"/>
      <c r="S79" s="34"/>
      <c r="T79" s="34">
        <f>71778</f>
        <v>71778</v>
      </c>
      <c r="U79" s="34"/>
      <c r="V79" s="34"/>
      <c r="W79" s="34"/>
      <c r="X79" s="34"/>
      <c r="Y79" s="35">
        <f>68222</f>
        <v>68222</v>
      </c>
      <c r="Z79" s="35"/>
    </row>
    <row r="80" spans="1:26" s="1" customFormat="1" ht="13.5" customHeight="1">
      <c r="A80" s="31" t="s">
        <v>147</v>
      </c>
      <c r="B80" s="31"/>
      <c r="C80" s="31"/>
      <c r="D80" s="31"/>
      <c r="E80" s="31"/>
      <c r="F80" s="31"/>
      <c r="G80" s="31"/>
      <c r="H80" s="31"/>
      <c r="I80" s="32" t="s">
        <v>103</v>
      </c>
      <c r="J80" s="32"/>
      <c r="K80" s="32"/>
      <c r="L80" s="32" t="s">
        <v>143</v>
      </c>
      <c r="M80" s="32"/>
      <c r="N80" s="32"/>
      <c r="O80" s="33" t="s">
        <v>148</v>
      </c>
      <c r="P80" s="33"/>
      <c r="Q80" s="34">
        <f>300000</f>
        <v>300000</v>
      </c>
      <c r="R80" s="34"/>
      <c r="S80" s="34"/>
      <c r="T80" s="34">
        <f>300000</f>
        <v>300000</v>
      </c>
      <c r="U80" s="34"/>
      <c r="V80" s="34"/>
      <c r="W80" s="34"/>
      <c r="X80" s="34"/>
      <c r="Y80" s="35">
        <f>0</f>
        <v>0</v>
      </c>
      <c r="Z80" s="35"/>
    </row>
    <row r="81" spans="1:26" s="1" customFormat="1" ht="13.5" customHeight="1">
      <c r="A81" s="31" t="s">
        <v>149</v>
      </c>
      <c r="B81" s="31"/>
      <c r="C81" s="31"/>
      <c r="D81" s="31"/>
      <c r="E81" s="31"/>
      <c r="F81" s="31"/>
      <c r="G81" s="31"/>
      <c r="H81" s="31"/>
      <c r="I81" s="32" t="s">
        <v>103</v>
      </c>
      <c r="J81" s="32"/>
      <c r="K81" s="32"/>
      <c r="L81" s="32" t="s">
        <v>143</v>
      </c>
      <c r="M81" s="32"/>
      <c r="N81" s="32"/>
      <c r="O81" s="33" t="s">
        <v>150</v>
      </c>
      <c r="P81" s="33"/>
      <c r="Q81" s="34">
        <f>69748.68</f>
        <v>69748.68</v>
      </c>
      <c r="R81" s="34"/>
      <c r="S81" s="34"/>
      <c r="T81" s="36" t="s">
        <v>40</v>
      </c>
      <c r="U81" s="36"/>
      <c r="V81" s="36"/>
      <c r="W81" s="36"/>
      <c r="X81" s="36"/>
      <c r="Y81" s="35">
        <f>69748.68</f>
        <v>69748.68</v>
      </c>
      <c r="Z81" s="35"/>
    </row>
    <row r="82" spans="1:26" s="1" customFormat="1" ht="13.5" customHeight="1">
      <c r="A82" s="31" t="s">
        <v>142</v>
      </c>
      <c r="B82" s="31"/>
      <c r="C82" s="31"/>
      <c r="D82" s="31"/>
      <c r="E82" s="31"/>
      <c r="F82" s="31"/>
      <c r="G82" s="31"/>
      <c r="H82" s="31"/>
      <c r="I82" s="32" t="s">
        <v>103</v>
      </c>
      <c r="J82" s="32"/>
      <c r="K82" s="32"/>
      <c r="L82" s="32" t="s">
        <v>151</v>
      </c>
      <c r="M82" s="32"/>
      <c r="N82" s="32"/>
      <c r="O82" s="33" t="s">
        <v>144</v>
      </c>
      <c r="P82" s="33"/>
      <c r="Q82" s="34">
        <f>1195000</f>
        <v>1195000</v>
      </c>
      <c r="R82" s="34"/>
      <c r="S82" s="34"/>
      <c r="T82" s="34">
        <f>470205.41</f>
        <v>470205.41</v>
      </c>
      <c r="U82" s="34"/>
      <c r="V82" s="34"/>
      <c r="W82" s="34"/>
      <c r="X82" s="34"/>
      <c r="Y82" s="35">
        <f>724794.59</f>
        <v>724794.59</v>
      </c>
      <c r="Z82" s="35"/>
    </row>
    <row r="83" spans="1:26" s="1" customFormat="1" ht="13.5" customHeight="1">
      <c r="A83" s="31" t="s">
        <v>145</v>
      </c>
      <c r="B83" s="31"/>
      <c r="C83" s="31"/>
      <c r="D83" s="31"/>
      <c r="E83" s="31"/>
      <c r="F83" s="31"/>
      <c r="G83" s="31"/>
      <c r="H83" s="31"/>
      <c r="I83" s="32" t="s">
        <v>103</v>
      </c>
      <c r="J83" s="32"/>
      <c r="K83" s="32"/>
      <c r="L83" s="32" t="s">
        <v>152</v>
      </c>
      <c r="M83" s="32"/>
      <c r="N83" s="32"/>
      <c r="O83" s="33" t="s">
        <v>146</v>
      </c>
      <c r="P83" s="33"/>
      <c r="Q83" s="34">
        <f>3700</f>
        <v>3700</v>
      </c>
      <c r="R83" s="34"/>
      <c r="S83" s="34"/>
      <c r="T83" s="36" t="s">
        <v>40</v>
      </c>
      <c r="U83" s="36"/>
      <c r="V83" s="36"/>
      <c r="W83" s="36"/>
      <c r="X83" s="36"/>
      <c r="Y83" s="35">
        <f>3700</f>
        <v>3700</v>
      </c>
      <c r="Z83" s="35"/>
    </row>
    <row r="84" spans="1:26" s="1" customFormat="1" ht="13.5" customHeight="1">
      <c r="A84" s="31" t="s">
        <v>139</v>
      </c>
      <c r="B84" s="31"/>
      <c r="C84" s="31"/>
      <c r="D84" s="31"/>
      <c r="E84" s="31"/>
      <c r="F84" s="31"/>
      <c r="G84" s="31"/>
      <c r="H84" s="31"/>
      <c r="I84" s="32" t="s">
        <v>103</v>
      </c>
      <c r="J84" s="32"/>
      <c r="K84" s="32"/>
      <c r="L84" s="32" t="s">
        <v>152</v>
      </c>
      <c r="M84" s="32"/>
      <c r="N84" s="32"/>
      <c r="O84" s="33" t="s">
        <v>140</v>
      </c>
      <c r="P84" s="33"/>
      <c r="Q84" s="34">
        <f>20000</f>
        <v>20000</v>
      </c>
      <c r="R84" s="34"/>
      <c r="S84" s="34"/>
      <c r="T84" s="34">
        <f>6536.75</f>
        <v>6536.75</v>
      </c>
      <c r="U84" s="34"/>
      <c r="V84" s="34"/>
      <c r="W84" s="34"/>
      <c r="X84" s="34"/>
      <c r="Y84" s="35">
        <f>13463.25</f>
        <v>13463.25</v>
      </c>
      <c r="Z84" s="35"/>
    </row>
    <row r="85" spans="1:26" s="1" customFormat="1" ht="13.5" customHeight="1">
      <c r="A85" s="31" t="s">
        <v>126</v>
      </c>
      <c r="B85" s="31"/>
      <c r="C85" s="31"/>
      <c r="D85" s="31"/>
      <c r="E85" s="31"/>
      <c r="F85" s="31"/>
      <c r="G85" s="31"/>
      <c r="H85" s="31"/>
      <c r="I85" s="32" t="s">
        <v>103</v>
      </c>
      <c r="J85" s="32"/>
      <c r="K85" s="32"/>
      <c r="L85" s="32" t="s">
        <v>153</v>
      </c>
      <c r="M85" s="32"/>
      <c r="N85" s="32"/>
      <c r="O85" s="33" t="s">
        <v>128</v>
      </c>
      <c r="P85" s="33"/>
      <c r="Q85" s="34">
        <f>4500</f>
        <v>4500</v>
      </c>
      <c r="R85" s="34"/>
      <c r="S85" s="34"/>
      <c r="T85" s="36" t="s">
        <v>40</v>
      </c>
      <c r="U85" s="36"/>
      <c r="V85" s="36"/>
      <c r="W85" s="36"/>
      <c r="X85" s="36"/>
      <c r="Y85" s="35">
        <f>4500</f>
        <v>4500</v>
      </c>
      <c r="Z85" s="35"/>
    </row>
    <row r="86" spans="1:26" s="1" customFormat="1" ht="13.5" customHeight="1">
      <c r="A86" s="31" t="s">
        <v>154</v>
      </c>
      <c r="B86" s="31"/>
      <c r="C86" s="31"/>
      <c r="D86" s="31"/>
      <c r="E86" s="31"/>
      <c r="F86" s="31"/>
      <c r="G86" s="31"/>
      <c r="H86" s="31"/>
      <c r="I86" s="32" t="s">
        <v>103</v>
      </c>
      <c r="J86" s="32"/>
      <c r="K86" s="32"/>
      <c r="L86" s="32" t="s">
        <v>155</v>
      </c>
      <c r="M86" s="32"/>
      <c r="N86" s="32"/>
      <c r="O86" s="33" t="s">
        <v>156</v>
      </c>
      <c r="P86" s="33"/>
      <c r="Q86" s="34">
        <f>21500</f>
        <v>21500</v>
      </c>
      <c r="R86" s="34"/>
      <c r="S86" s="34"/>
      <c r="T86" s="34">
        <f>19856</f>
        <v>19856</v>
      </c>
      <c r="U86" s="34"/>
      <c r="V86" s="34"/>
      <c r="W86" s="34"/>
      <c r="X86" s="34"/>
      <c r="Y86" s="35">
        <f>1644</f>
        <v>1644</v>
      </c>
      <c r="Z86" s="35"/>
    </row>
    <row r="87" spans="1:26" s="1" customFormat="1" ht="13.5" customHeight="1">
      <c r="A87" s="31" t="s">
        <v>104</v>
      </c>
      <c r="B87" s="31"/>
      <c r="C87" s="31"/>
      <c r="D87" s="31"/>
      <c r="E87" s="31"/>
      <c r="F87" s="31"/>
      <c r="G87" s="31"/>
      <c r="H87" s="31"/>
      <c r="I87" s="32" t="s">
        <v>103</v>
      </c>
      <c r="J87" s="32"/>
      <c r="K87" s="32"/>
      <c r="L87" s="32" t="s">
        <v>157</v>
      </c>
      <c r="M87" s="32"/>
      <c r="N87" s="32"/>
      <c r="O87" s="33" t="s">
        <v>106</v>
      </c>
      <c r="P87" s="33"/>
      <c r="Q87" s="34">
        <f>228300</f>
        <v>228300</v>
      </c>
      <c r="R87" s="34"/>
      <c r="S87" s="34"/>
      <c r="T87" s="34">
        <f>73657.58</f>
        <v>73657.58</v>
      </c>
      <c r="U87" s="34"/>
      <c r="V87" s="34"/>
      <c r="W87" s="34"/>
      <c r="X87" s="34"/>
      <c r="Y87" s="35">
        <f>154642.42</f>
        <v>154642.42</v>
      </c>
      <c r="Z87" s="35"/>
    </row>
    <row r="88" spans="1:26" s="1" customFormat="1" ht="13.5" customHeight="1">
      <c r="A88" s="31" t="s">
        <v>110</v>
      </c>
      <c r="B88" s="31"/>
      <c r="C88" s="31"/>
      <c r="D88" s="31"/>
      <c r="E88" s="31"/>
      <c r="F88" s="31"/>
      <c r="G88" s="31"/>
      <c r="H88" s="31"/>
      <c r="I88" s="32" t="s">
        <v>103</v>
      </c>
      <c r="J88" s="32"/>
      <c r="K88" s="32"/>
      <c r="L88" s="32" t="s">
        <v>158</v>
      </c>
      <c r="M88" s="32"/>
      <c r="N88" s="32"/>
      <c r="O88" s="33" t="s">
        <v>112</v>
      </c>
      <c r="P88" s="33"/>
      <c r="Q88" s="34">
        <f>69000</f>
        <v>69000</v>
      </c>
      <c r="R88" s="34"/>
      <c r="S88" s="34"/>
      <c r="T88" s="34">
        <f>22244.59</f>
        <v>22244.59</v>
      </c>
      <c r="U88" s="34"/>
      <c r="V88" s="34"/>
      <c r="W88" s="34"/>
      <c r="X88" s="34"/>
      <c r="Y88" s="35">
        <f>46755.41</f>
        <v>46755.41</v>
      </c>
      <c r="Z88" s="35"/>
    </row>
    <row r="89" spans="1:26" s="1" customFormat="1" ht="13.5" customHeight="1">
      <c r="A89" s="31" t="s">
        <v>104</v>
      </c>
      <c r="B89" s="31"/>
      <c r="C89" s="31"/>
      <c r="D89" s="31"/>
      <c r="E89" s="31"/>
      <c r="F89" s="31"/>
      <c r="G89" s="31"/>
      <c r="H89" s="31"/>
      <c r="I89" s="32" t="s">
        <v>103</v>
      </c>
      <c r="J89" s="32"/>
      <c r="K89" s="32"/>
      <c r="L89" s="32" t="s">
        <v>159</v>
      </c>
      <c r="M89" s="32"/>
      <c r="N89" s="32"/>
      <c r="O89" s="33" t="s">
        <v>106</v>
      </c>
      <c r="P89" s="33"/>
      <c r="Q89" s="34">
        <f>9400</f>
        <v>9400</v>
      </c>
      <c r="R89" s="34"/>
      <c r="S89" s="34"/>
      <c r="T89" s="34">
        <f>9400</f>
        <v>9400</v>
      </c>
      <c r="U89" s="34"/>
      <c r="V89" s="34"/>
      <c r="W89" s="34"/>
      <c r="X89" s="34"/>
      <c r="Y89" s="35">
        <f>0</f>
        <v>0</v>
      </c>
      <c r="Z89" s="35"/>
    </row>
    <row r="90" spans="1:26" s="1" customFormat="1" ht="13.5" customHeight="1">
      <c r="A90" s="31" t="s">
        <v>110</v>
      </c>
      <c r="B90" s="31"/>
      <c r="C90" s="31"/>
      <c r="D90" s="31"/>
      <c r="E90" s="31"/>
      <c r="F90" s="31"/>
      <c r="G90" s="31"/>
      <c r="H90" s="31"/>
      <c r="I90" s="32" t="s">
        <v>103</v>
      </c>
      <c r="J90" s="32"/>
      <c r="K90" s="32"/>
      <c r="L90" s="32" t="s">
        <v>160</v>
      </c>
      <c r="M90" s="32"/>
      <c r="N90" s="32"/>
      <c r="O90" s="33" t="s">
        <v>112</v>
      </c>
      <c r="P90" s="33"/>
      <c r="Q90" s="34">
        <f>2800</f>
        <v>2800</v>
      </c>
      <c r="R90" s="34"/>
      <c r="S90" s="34"/>
      <c r="T90" s="34">
        <f>2800</f>
        <v>2800</v>
      </c>
      <c r="U90" s="34"/>
      <c r="V90" s="34"/>
      <c r="W90" s="34"/>
      <c r="X90" s="34"/>
      <c r="Y90" s="35">
        <f>0</f>
        <v>0</v>
      </c>
      <c r="Z90" s="35"/>
    </row>
    <row r="91" spans="1:26" s="1" customFormat="1" ht="13.5" customHeight="1">
      <c r="A91" s="31" t="s">
        <v>104</v>
      </c>
      <c r="B91" s="31"/>
      <c r="C91" s="31"/>
      <c r="D91" s="31"/>
      <c r="E91" s="31"/>
      <c r="F91" s="31"/>
      <c r="G91" s="31"/>
      <c r="H91" s="31"/>
      <c r="I91" s="32" t="s">
        <v>103</v>
      </c>
      <c r="J91" s="32"/>
      <c r="K91" s="32"/>
      <c r="L91" s="32" t="s">
        <v>161</v>
      </c>
      <c r="M91" s="32"/>
      <c r="N91" s="32"/>
      <c r="O91" s="33" t="s">
        <v>106</v>
      </c>
      <c r="P91" s="33"/>
      <c r="Q91" s="34">
        <f>4532</f>
        <v>4532</v>
      </c>
      <c r="R91" s="34"/>
      <c r="S91" s="34"/>
      <c r="T91" s="34">
        <f>4532</f>
        <v>4532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110</v>
      </c>
      <c r="B92" s="31"/>
      <c r="C92" s="31"/>
      <c r="D92" s="31"/>
      <c r="E92" s="31"/>
      <c r="F92" s="31"/>
      <c r="G92" s="31"/>
      <c r="H92" s="31"/>
      <c r="I92" s="32" t="s">
        <v>103</v>
      </c>
      <c r="J92" s="32"/>
      <c r="K92" s="32"/>
      <c r="L92" s="32" t="s">
        <v>162</v>
      </c>
      <c r="M92" s="32"/>
      <c r="N92" s="32"/>
      <c r="O92" s="33" t="s">
        <v>112</v>
      </c>
      <c r="P92" s="33"/>
      <c r="Q92" s="34">
        <f>1368</f>
        <v>1368</v>
      </c>
      <c r="R92" s="34"/>
      <c r="S92" s="34"/>
      <c r="T92" s="34">
        <f>1368</f>
        <v>1368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145</v>
      </c>
      <c r="B93" s="31"/>
      <c r="C93" s="31"/>
      <c r="D93" s="31"/>
      <c r="E93" s="31"/>
      <c r="F93" s="31"/>
      <c r="G93" s="31"/>
      <c r="H93" s="31"/>
      <c r="I93" s="32" t="s">
        <v>103</v>
      </c>
      <c r="J93" s="32"/>
      <c r="K93" s="32"/>
      <c r="L93" s="32" t="s">
        <v>163</v>
      </c>
      <c r="M93" s="32"/>
      <c r="N93" s="32"/>
      <c r="O93" s="33" t="s">
        <v>146</v>
      </c>
      <c r="P93" s="33"/>
      <c r="Q93" s="34">
        <f>27000</f>
        <v>27000</v>
      </c>
      <c r="R93" s="34"/>
      <c r="S93" s="34"/>
      <c r="T93" s="34">
        <f>5131</f>
        <v>5131</v>
      </c>
      <c r="U93" s="34"/>
      <c r="V93" s="34"/>
      <c r="W93" s="34"/>
      <c r="X93" s="34"/>
      <c r="Y93" s="35">
        <f>21869</f>
        <v>21869</v>
      </c>
      <c r="Z93" s="35"/>
    </row>
    <row r="94" spans="1:26" s="1" customFormat="1" ht="13.5" customHeight="1">
      <c r="A94" s="31" t="s">
        <v>121</v>
      </c>
      <c r="B94" s="31"/>
      <c r="C94" s="31"/>
      <c r="D94" s="31"/>
      <c r="E94" s="31"/>
      <c r="F94" s="31"/>
      <c r="G94" s="31"/>
      <c r="H94" s="31"/>
      <c r="I94" s="32" t="s">
        <v>103</v>
      </c>
      <c r="J94" s="32"/>
      <c r="K94" s="32"/>
      <c r="L94" s="32" t="s">
        <v>164</v>
      </c>
      <c r="M94" s="32"/>
      <c r="N94" s="32"/>
      <c r="O94" s="33" t="s">
        <v>122</v>
      </c>
      <c r="P94" s="33"/>
      <c r="Q94" s="34">
        <f>6442.55</f>
        <v>6442.55</v>
      </c>
      <c r="R94" s="34"/>
      <c r="S94" s="34"/>
      <c r="T94" s="36" t="s">
        <v>40</v>
      </c>
      <c r="U94" s="36"/>
      <c r="V94" s="36"/>
      <c r="W94" s="36"/>
      <c r="X94" s="36"/>
      <c r="Y94" s="35">
        <f>6442.55</f>
        <v>6442.55</v>
      </c>
      <c r="Z94" s="35"/>
    </row>
    <row r="95" spans="1:26" s="1" customFormat="1" ht="13.5" customHeight="1">
      <c r="A95" s="31" t="s">
        <v>139</v>
      </c>
      <c r="B95" s="31"/>
      <c r="C95" s="31"/>
      <c r="D95" s="31"/>
      <c r="E95" s="31"/>
      <c r="F95" s="31"/>
      <c r="G95" s="31"/>
      <c r="H95" s="31"/>
      <c r="I95" s="32" t="s">
        <v>103</v>
      </c>
      <c r="J95" s="32"/>
      <c r="K95" s="32"/>
      <c r="L95" s="32" t="s">
        <v>165</v>
      </c>
      <c r="M95" s="32"/>
      <c r="N95" s="32"/>
      <c r="O95" s="33" t="s">
        <v>140</v>
      </c>
      <c r="P95" s="33"/>
      <c r="Q95" s="34">
        <f>4000</f>
        <v>4000</v>
      </c>
      <c r="R95" s="34"/>
      <c r="S95" s="34"/>
      <c r="T95" s="36" t="s">
        <v>40</v>
      </c>
      <c r="U95" s="36"/>
      <c r="V95" s="36"/>
      <c r="W95" s="36"/>
      <c r="X95" s="36"/>
      <c r="Y95" s="35">
        <f>4000</f>
        <v>4000</v>
      </c>
      <c r="Z95" s="35"/>
    </row>
    <row r="96" spans="1:26" s="1" customFormat="1" ht="13.5" customHeight="1">
      <c r="A96" s="31" t="s">
        <v>121</v>
      </c>
      <c r="B96" s="31"/>
      <c r="C96" s="31"/>
      <c r="D96" s="31"/>
      <c r="E96" s="31"/>
      <c r="F96" s="31"/>
      <c r="G96" s="31"/>
      <c r="H96" s="31"/>
      <c r="I96" s="32" t="s">
        <v>103</v>
      </c>
      <c r="J96" s="32"/>
      <c r="K96" s="32"/>
      <c r="L96" s="32" t="s">
        <v>166</v>
      </c>
      <c r="M96" s="32"/>
      <c r="N96" s="32"/>
      <c r="O96" s="33" t="s">
        <v>122</v>
      </c>
      <c r="P96" s="33"/>
      <c r="Q96" s="34">
        <f>6442.55</f>
        <v>6442.55</v>
      </c>
      <c r="R96" s="34"/>
      <c r="S96" s="34"/>
      <c r="T96" s="36" t="s">
        <v>40</v>
      </c>
      <c r="U96" s="36"/>
      <c r="V96" s="36"/>
      <c r="W96" s="36"/>
      <c r="X96" s="36"/>
      <c r="Y96" s="35">
        <f>6442.55</f>
        <v>6442.55</v>
      </c>
      <c r="Z96" s="35"/>
    </row>
    <row r="97" spans="1:26" s="1" customFormat="1" ht="13.5" customHeight="1">
      <c r="A97" s="31" t="s">
        <v>104</v>
      </c>
      <c r="B97" s="31"/>
      <c r="C97" s="31"/>
      <c r="D97" s="31"/>
      <c r="E97" s="31"/>
      <c r="F97" s="31"/>
      <c r="G97" s="31"/>
      <c r="H97" s="31"/>
      <c r="I97" s="32" t="s">
        <v>103</v>
      </c>
      <c r="J97" s="32"/>
      <c r="K97" s="32"/>
      <c r="L97" s="32" t="s">
        <v>167</v>
      </c>
      <c r="M97" s="32"/>
      <c r="N97" s="32"/>
      <c r="O97" s="33" t="s">
        <v>106</v>
      </c>
      <c r="P97" s="33"/>
      <c r="Q97" s="34">
        <f>150822.36</f>
        <v>150822.36</v>
      </c>
      <c r="R97" s="34"/>
      <c r="S97" s="34"/>
      <c r="T97" s="36" t="s">
        <v>40</v>
      </c>
      <c r="U97" s="36"/>
      <c r="V97" s="36"/>
      <c r="W97" s="36"/>
      <c r="X97" s="36"/>
      <c r="Y97" s="35">
        <f>150822.36</f>
        <v>150822.36</v>
      </c>
      <c r="Z97" s="35"/>
    </row>
    <row r="98" spans="1:26" s="1" customFormat="1" ht="13.5" customHeight="1">
      <c r="A98" s="31" t="s">
        <v>110</v>
      </c>
      <c r="B98" s="31"/>
      <c r="C98" s="31"/>
      <c r="D98" s="31"/>
      <c r="E98" s="31"/>
      <c r="F98" s="31"/>
      <c r="G98" s="31"/>
      <c r="H98" s="31"/>
      <c r="I98" s="32" t="s">
        <v>103</v>
      </c>
      <c r="J98" s="32"/>
      <c r="K98" s="32"/>
      <c r="L98" s="32" t="s">
        <v>168</v>
      </c>
      <c r="M98" s="32"/>
      <c r="N98" s="32"/>
      <c r="O98" s="33" t="s">
        <v>112</v>
      </c>
      <c r="P98" s="33"/>
      <c r="Q98" s="34">
        <f>45548.36</f>
        <v>45548.36</v>
      </c>
      <c r="R98" s="34"/>
      <c r="S98" s="34"/>
      <c r="T98" s="36" t="s">
        <v>40</v>
      </c>
      <c r="U98" s="36"/>
      <c r="V98" s="36"/>
      <c r="W98" s="36"/>
      <c r="X98" s="36"/>
      <c r="Y98" s="35">
        <f>45548.36</f>
        <v>45548.36</v>
      </c>
      <c r="Z98" s="35"/>
    </row>
    <row r="99" spans="1:26" s="1" customFormat="1" ht="13.5" customHeight="1">
      <c r="A99" s="31" t="s">
        <v>139</v>
      </c>
      <c r="B99" s="31"/>
      <c r="C99" s="31"/>
      <c r="D99" s="31"/>
      <c r="E99" s="31"/>
      <c r="F99" s="31"/>
      <c r="G99" s="31"/>
      <c r="H99" s="31"/>
      <c r="I99" s="32" t="s">
        <v>103</v>
      </c>
      <c r="J99" s="32"/>
      <c r="K99" s="32"/>
      <c r="L99" s="32" t="s">
        <v>169</v>
      </c>
      <c r="M99" s="32"/>
      <c r="N99" s="32"/>
      <c r="O99" s="33" t="s">
        <v>140</v>
      </c>
      <c r="P99" s="33"/>
      <c r="Q99" s="34">
        <f>13260</f>
        <v>13260</v>
      </c>
      <c r="R99" s="34"/>
      <c r="S99" s="34"/>
      <c r="T99" s="36" t="s">
        <v>40</v>
      </c>
      <c r="U99" s="36"/>
      <c r="V99" s="36"/>
      <c r="W99" s="36"/>
      <c r="X99" s="36"/>
      <c r="Y99" s="35">
        <f>13260</f>
        <v>13260</v>
      </c>
      <c r="Z99" s="35"/>
    </row>
    <row r="100" spans="1:26" s="1" customFormat="1" ht="13.5" customHeight="1">
      <c r="A100" s="31" t="s">
        <v>170</v>
      </c>
      <c r="B100" s="31"/>
      <c r="C100" s="31"/>
      <c r="D100" s="31"/>
      <c r="E100" s="31"/>
      <c r="F100" s="31"/>
      <c r="G100" s="31"/>
      <c r="H100" s="31"/>
      <c r="I100" s="32" t="s">
        <v>103</v>
      </c>
      <c r="J100" s="32"/>
      <c r="K100" s="32"/>
      <c r="L100" s="32" t="s">
        <v>169</v>
      </c>
      <c r="M100" s="32"/>
      <c r="N100" s="32"/>
      <c r="O100" s="33" t="s">
        <v>171</v>
      </c>
      <c r="P100" s="33"/>
      <c r="Q100" s="34">
        <f>300</f>
        <v>300</v>
      </c>
      <c r="R100" s="34"/>
      <c r="S100" s="34"/>
      <c r="T100" s="36" t="s">
        <v>40</v>
      </c>
      <c r="U100" s="36"/>
      <c r="V100" s="36"/>
      <c r="W100" s="36"/>
      <c r="X100" s="36"/>
      <c r="Y100" s="35">
        <f>300</f>
        <v>300</v>
      </c>
      <c r="Z100" s="35"/>
    </row>
    <row r="101" spans="1:26" s="1" customFormat="1" ht="13.5" customHeight="1">
      <c r="A101" s="31" t="s">
        <v>149</v>
      </c>
      <c r="B101" s="31"/>
      <c r="C101" s="31"/>
      <c r="D101" s="31"/>
      <c r="E101" s="31"/>
      <c r="F101" s="31"/>
      <c r="G101" s="31"/>
      <c r="H101" s="31"/>
      <c r="I101" s="32" t="s">
        <v>103</v>
      </c>
      <c r="J101" s="32"/>
      <c r="K101" s="32"/>
      <c r="L101" s="32" t="s">
        <v>169</v>
      </c>
      <c r="M101" s="32"/>
      <c r="N101" s="32"/>
      <c r="O101" s="33" t="s">
        <v>150</v>
      </c>
      <c r="P101" s="33"/>
      <c r="Q101" s="34">
        <f>3600</f>
        <v>3600</v>
      </c>
      <c r="R101" s="34"/>
      <c r="S101" s="34"/>
      <c r="T101" s="36" t="s">
        <v>40</v>
      </c>
      <c r="U101" s="36"/>
      <c r="V101" s="36"/>
      <c r="W101" s="36"/>
      <c r="X101" s="36"/>
      <c r="Y101" s="35">
        <f>3600</f>
        <v>3600</v>
      </c>
      <c r="Z101" s="35"/>
    </row>
    <row r="102" spans="1:26" s="1" customFormat="1" ht="13.5" customHeight="1">
      <c r="A102" s="31" t="s">
        <v>104</v>
      </c>
      <c r="B102" s="31"/>
      <c r="C102" s="31"/>
      <c r="D102" s="31"/>
      <c r="E102" s="31"/>
      <c r="F102" s="31"/>
      <c r="G102" s="31"/>
      <c r="H102" s="31"/>
      <c r="I102" s="32" t="s">
        <v>103</v>
      </c>
      <c r="J102" s="32"/>
      <c r="K102" s="32"/>
      <c r="L102" s="32" t="s">
        <v>172</v>
      </c>
      <c r="M102" s="32"/>
      <c r="N102" s="32"/>
      <c r="O102" s="33" t="s">
        <v>106</v>
      </c>
      <c r="P102" s="33"/>
      <c r="Q102" s="34">
        <f>38402</f>
        <v>38402</v>
      </c>
      <c r="R102" s="34"/>
      <c r="S102" s="34"/>
      <c r="T102" s="36" t="s">
        <v>40</v>
      </c>
      <c r="U102" s="36"/>
      <c r="V102" s="36"/>
      <c r="W102" s="36"/>
      <c r="X102" s="36"/>
      <c r="Y102" s="35">
        <f>38402</f>
        <v>38402</v>
      </c>
      <c r="Z102" s="35"/>
    </row>
    <row r="103" spans="1:26" s="1" customFormat="1" ht="13.5" customHeight="1">
      <c r="A103" s="31" t="s">
        <v>110</v>
      </c>
      <c r="B103" s="31"/>
      <c r="C103" s="31"/>
      <c r="D103" s="31"/>
      <c r="E103" s="31"/>
      <c r="F103" s="31"/>
      <c r="G103" s="31"/>
      <c r="H103" s="31"/>
      <c r="I103" s="32" t="s">
        <v>103</v>
      </c>
      <c r="J103" s="32"/>
      <c r="K103" s="32"/>
      <c r="L103" s="32" t="s">
        <v>173</v>
      </c>
      <c r="M103" s="32"/>
      <c r="N103" s="32"/>
      <c r="O103" s="33" t="s">
        <v>112</v>
      </c>
      <c r="P103" s="33"/>
      <c r="Q103" s="34">
        <f>11598</f>
        <v>11598</v>
      </c>
      <c r="R103" s="34"/>
      <c r="S103" s="34"/>
      <c r="T103" s="36" t="s">
        <v>40</v>
      </c>
      <c r="U103" s="36"/>
      <c r="V103" s="36"/>
      <c r="W103" s="36"/>
      <c r="X103" s="36"/>
      <c r="Y103" s="35">
        <f>11598</f>
        <v>11598</v>
      </c>
      <c r="Z103" s="35"/>
    </row>
    <row r="104" spans="1:26" s="1" customFormat="1" ht="13.5" customHeight="1">
      <c r="A104" s="31" t="s">
        <v>121</v>
      </c>
      <c r="B104" s="31"/>
      <c r="C104" s="31"/>
      <c r="D104" s="31"/>
      <c r="E104" s="31"/>
      <c r="F104" s="31"/>
      <c r="G104" s="31"/>
      <c r="H104" s="31"/>
      <c r="I104" s="32" t="s">
        <v>103</v>
      </c>
      <c r="J104" s="32"/>
      <c r="K104" s="32"/>
      <c r="L104" s="32" t="s">
        <v>174</v>
      </c>
      <c r="M104" s="32"/>
      <c r="N104" s="32"/>
      <c r="O104" s="33" t="s">
        <v>122</v>
      </c>
      <c r="P104" s="33"/>
      <c r="Q104" s="34">
        <f>13200</f>
        <v>13200</v>
      </c>
      <c r="R104" s="34"/>
      <c r="S104" s="34"/>
      <c r="T104" s="36" t="s">
        <v>40</v>
      </c>
      <c r="U104" s="36"/>
      <c r="V104" s="36"/>
      <c r="W104" s="36"/>
      <c r="X104" s="36"/>
      <c r="Y104" s="35">
        <f>13200</f>
        <v>13200</v>
      </c>
      <c r="Z104" s="35"/>
    </row>
    <row r="105" spans="1:26" s="1" customFormat="1" ht="13.5" customHeight="1">
      <c r="A105" s="31" t="s">
        <v>145</v>
      </c>
      <c r="B105" s="31"/>
      <c r="C105" s="31"/>
      <c r="D105" s="31"/>
      <c r="E105" s="31"/>
      <c r="F105" s="31"/>
      <c r="G105" s="31"/>
      <c r="H105" s="31"/>
      <c r="I105" s="32" t="s">
        <v>103</v>
      </c>
      <c r="J105" s="32"/>
      <c r="K105" s="32"/>
      <c r="L105" s="32" t="s">
        <v>175</v>
      </c>
      <c r="M105" s="32"/>
      <c r="N105" s="32"/>
      <c r="O105" s="33" t="s">
        <v>146</v>
      </c>
      <c r="P105" s="33"/>
      <c r="Q105" s="34">
        <f>3190105.49</f>
        <v>3190105.49</v>
      </c>
      <c r="R105" s="34"/>
      <c r="S105" s="34"/>
      <c r="T105" s="34">
        <f>1461838.53</f>
        <v>1461838.53</v>
      </c>
      <c r="U105" s="34"/>
      <c r="V105" s="34"/>
      <c r="W105" s="34"/>
      <c r="X105" s="34"/>
      <c r="Y105" s="35">
        <f>1728266.96</f>
        <v>1728266.96</v>
      </c>
      <c r="Z105" s="35"/>
    </row>
    <row r="106" spans="1:26" s="1" customFormat="1" ht="13.5" customHeight="1">
      <c r="A106" s="31" t="s">
        <v>176</v>
      </c>
      <c r="B106" s="31"/>
      <c r="C106" s="31"/>
      <c r="D106" s="31"/>
      <c r="E106" s="31"/>
      <c r="F106" s="31"/>
      <c r="G106" s="31"/>
      <c r="H106" s="31"/>
      <c r="I106" s="32" t="s">
        <v>103</v>
      </c>
      <c r="J106" s="32"/>
      <c r="K106" s="32"/>
      <c r="L106" s="32" t="s">
        <v>177</v>
      </c>
      <c r="M106" s="32"/>
      <c r="N106" s="32"/>
      <c r="O106" s="33" t="s">
        <v>178</v>
      </c>
      <c r="P106" s="33"/>
      <c r="Q106" s="34">
        <f>290000</f>
        <v>290000</v>
      </c>
      <c r="R106" s="34"/>
      <c r="S106" s="34"/>
      <c r="T106" s="34">
        <f>103892.76</f>
        <v>103892.76</v>
      </c>
      <c r="U106" s="34"/>
      <c r="V106" s="34"/>
      <c r="W106" s="34"/>
      <c r="X106" s="34"/>
      <c r="Y106" s="35">
        <f>186107.24</f>
        <v>186107.24</v>
      </c>
      <c r="Z106" s="35"/>
    </row>
    <row r="107" spans="1:26" s="1" customFormat="1" ht="13.5" customHeight="1">
      <c r="A107" s="31" t="s">
        <v>176</v>
      </c>
      <c r="B107" s="31"/>
      <c r="C107" s="31"/>
      <c r="D107" s="31"/>
      <c r="E107" s="31"/>
      <c r="F107" s="31"/>
      <c r="G107" s="31"/>
      <c r="H107" s="31"/>
      <c r="I107" s="32" t="s">
        <v>103</v>
      </c>
      <c r="J107" s="32"/>
      <c r="K107" s="32"/>
      <c r="L107" s="32" t="s">
        <v>179</v>
      </c>
      <c r="M107" s="32"/>
      <c r="N107" s="32"/>
      <c r="O107" s="33" t="s">
        <v>178</v>
      </c>
      <c r="P107" s="33"/>
      <c r="Q107" s="34">
        <f>15500</f>
        <v>15500</v>
      </c>
      <c r="R107" s="34"/>
      <c r="S107" s="34"/>
      <c r="T107" s="34">
        <f>3018.34</f>
        <v>3018.34</v>
      </c>
      <c r="U107" s="34"/>
      <c r="V107" s="34"/>
      <c r="W107" s="34"/>
      <c r="X107" s="34"/>
      <c r="Y107" s="35">
        <f>12481.66</f>
        <v>12481.66</v>
      </c>
      <c r="Z107" s="35"/>
    </row>
    <row r="108" spans="1:26" s="1" customFormat="1" ht="13.5" customHeight="1">
      <c r="A108" s="31" t="s">
        <v>121</v>
      </c>
      <c r="B108" s="31"/>
      <c r="C108" s="31"/>
      <c r="D108" s="31"/>
      <c r="E108" s="31"/>
      <c r="F108" s="31"/>
      <c r="G108" s="31"/>
      <c r="H108" s="31"/>
      <c r="I108" s="32" t="s">
        <v>103</v>
      </c>
      <c r="J108" s="32"/>
      <c r="K108" s="32"/>
      <c r="L108" s="32" t="s">
        <v>180</v>
      </c>
      <c r="M108" s="32"/>
      <c r="N108" s="32"/>
      <c r="O108" s="33" t="s">
        <v>122</v>
      </c>
      <c r="P108" s="33"/>
      <c r="Q108" s="34">
        <f>58800</f>
        <v>58800</v>
      </c>
      <c r="R108" s="34"/>
      <c r="S108" s="34"/>
      <c r="T108" s="34">
        <f>29400</f>
        <v>29400</v>
      </c>
      <c r="U108" s="34"/>
      <c r="V108" s="34"/>
      <c r="W108" s="34"/>
      <c r="X108" s="34"/>
      <c r="Y108" s="35">
        <f>29400</f>
        <v>29400</v>
      </c>
      <c r="Z108" s="35"/>
    </row>
    <row r="109" spans="1:26" s="1" customFormat="1" ht="13.5" customHeight="1">
      <c r="A109" s="31" t="s">
        <v>121</v>
      </c>
      <c r="B109" s="31"/>
      <c r="C109" s="31"/>
      <c r="D109" s="31"/>
      <c r="E109" s="31"/>
      <c r="F109" s="31"/>
      <c r="G109" s="31"/>
      <c r="H109" s="31"/>
      <c r="I109" s="32" t="s">
        <v>103</v>
      </c>
      <c r="J109" s="32"/>
      <c r="K109" s="32"/>
      <c r="L109" s="32" t="s">
        <v>181</v>
      </c>
      <c r="M109" s="32"/>
      <c r="N109" s="32"/>
      <c r="O109" s="33" t="s">
        <v>122</v>
      </c>
      <c r="P109" s="33"/>
      <c r="Q109" s="34">
        <f>19500</f>
        <v>19500</v>
      </c>
      <c r="R109" s="34"/>
      <c r="S109" s="34"/>
      <c r="T109" s="34">
        <f>8455</f>
        <v>8455</v>
      </c>
      <c r="U109" s="34"/>
      <c r="V109" s="34"/>
      <c r="W109" s="34"/>
      <c r="X109" s="34"/>
      <c r="Y109" s="35">
        <f>11045</f>
        <v>11045</v>
      </c>
      <c r="Z109" s="35"/>
    </row>
    <row r="110" spans="1:26" s="1" customFormat="1" ht="13.5" customHeight="1">
      <c r="A110" s="31" t="s">
        <v>145</v>
      </c>
      <c r="B110" s="31"/>
      <c r="C110" s="31"/>
      <c r="D110" s="31"/>
      <c r="E110" s="31"/>
      <c r="F110" s="31"/>
      <c r="G110" s="31"/>
      <c r="H110" s="31"/>
      <c r="I110" s="32" t="s">
        <v>103</v>
      </c>
      <c r="J110" s="32"/>
      <c r="K110" s="32"/>
      <c r="L110" s="32" t="s">
        <v>182</v>
      </c>
      <c r="M110" s="32"/>
      <c r="N110" s="32"/>
      <c r="O110" s="33" t="s">
        <v>146</v>
      </c>
      <c r="P110" s="33"/>
      <c r="Q110" s="34">
        <f>74000</f>
        <v>74000</v>
      </c>
      <c r="R110" s="34"/>
      <c r="S110" s="34"/>
      <c r="T110" s="36" t="s">
        <v>40</v>
      </c>
      <c r="U110" s="36"/>
      <c r="V110" s="36"/>
      <c r="W110" s="36"/>
      <c r="X110" s="36"/>
      <c r="Y110" s="35">
        <f>74000</f>
        <v>74000</v>
      </c>
      <c r="Z110" s="35"/>
    </row>
    <row r="111" spans="1:26" s="1" customFormat="1" ht="13.5" customHeight="1">
      <c r="A111" s="31" t="s">
        <v>121</v>
      </c>
      <c r="B111" s="31"/>
      <c r="C111" s="31"/>
      <c r="D111" s="31"/>
      <c r="E111" s="31"/>
      <c r="F111" s="31"/>
      <c r="G111" s="31"/>
      <c r="H111" s="31"/>
      <c r="I111" s="32" t="s">
        <v>103</v>
      </c>
      <c r="J111" s="32"/>
      <c r="K111" s="32"/>
      <c r="L111" s="32" t="s">
        <v>182</v>
      </c>
      <c r="M111" s="32"/>
      <c r="N111" s="32"/>
      <c r="O111" s="33" t="s">
        <v>122</v>
      </c>
      <c r="P111" s="33"/>
      <c r="Q111" s="34">
        <f>5000</f>
        <v>5000</v>
      </c>
      <c r="R111" s="34"/>
      <c r="S111" s="34"/>
      <c r="T111" s="36" t="s">
        <v>40</v>
      </c>
      <c r="U111" s="36"/>
      <c r="V111" s="36"/>
      <c r="W111" s="36"/>
      <c r="X111" s="36"/>
      <c r="Y111" s="35">
        <f>5000</f>
        <v>5000</v>
      </c>
      <c r="Z111" s="35"/>
    </row>
    <row r="112" spans="1:26" s="1" customFormat="1" ht="13.5" customHeight="1">
      <c r="A112" s="31" t="s">
        <v>149</v>
      </c>
      <c r="B112" s="31"/>
      <c r="C112" s="31"/>
      <c r="D112" s="31"/>
      <c r="E112" s="31"/>
      <c r="F112" s="31"/>
      <c r="G112" s="31"/>
      <c r="H112" s="31"/>
      <c r="I112" s="32" t="s">
        <v>103</v>
      </c>
      <c r="J112" s="32"/>
      <c r="K112" s="32"/>
      <c r="L112" s="32" t="s">
        <v>182</v>
      </c>
      <c r="M112" s="32"/>
      <c r="N112" s="32"/>
      <c r="O112" s="33" t="s">
        <v>150</v>
      </c>
      <c r="P112" s="33"/>
      <c r="Q112" s="34">
        <f>10000</f>
        <v>10000</v>
      </c>
      <c r="R112" s="34"/>
      <c r="S112" s="34"/>
      <c r="T112" s="36" t="s">
        <v>40</v>
      </c>
      <c r="U112" s="36"/>
      <c r="V112" s="36"/>
      <c r="W112" s="36"/>
      <c r="X112" s="36"/>
      <c r="Y112" s="35">
        <f>10000</f>
        <v>10000</v>
      </c>
      <c r="Z112" s="35"/>
    </row>
    <row r="113" spans="1:26" s="1" customFormat="1" ht="13.5" customHeight="1">
      <c r="A113" s="31" t="s">
        <v>121</v>
      </c>
      <c r="B113" s="31"/>
      <c r="C113" s="31"/>
      <c r="D113" s="31"/>
      <c r="E113" s="31"/>
      <c r="F113" s="31"/>
      <c r="G113" s="31"/>
      <c r="H113" s="31"/>
      <c r="I113" s="32" t="s">
        <v>103</v>
      </c>
      <c r="J113" s="32"/>
      <c r="K113" s="32"/>
      <c r="L113" s="32" t="s">
        <v>183</v>
      </c>
      <c r="M113" s="32"/>
      <c r="N113" s="32"/>
      <c r="O113" s="33" t="s">
        <v>122</v>
      </c>
      <c r="P113" s="33"/>
      <c r="Q113" s="34">
        <f>663900</f>
        <v>663900</v>
      </c>
      <c r="R113" s="34"/>
      <c r="S113" s="34"/>
      <c r="T113" s="34">
        <f>389454</f>
        <v>389454</v>
      </c>
      <c r="U113" s="34"/>
      <c r="V113" s="34"/>
      <c r="W113" s="34"/>
      <c r="X113" s="34"/>
      <c r="Y113" s="35">
        <f>274446</f>
        <v>274446</v>
      </c>
      <c r="Z113" s="35"/>
    </row>
    <row r="114" spans="1:26" s="1" customFormat="1" ht="13.5" customHeight="1">
      <c r="A114" s="31" t="s">
        <v>145</v>
      </c>
      <c r="B114" s="31"/>
      <c r="C114" s="31"/>
      <c r="D114" s="31"/>
      <c r="E114" s="31"/>
      <c r="F114" s="31"/>
      <c r="G114" s="31"/>
      <c r="H114" s="31"/>
      <c r="I114" s="32" t="s">
        <v>103</v>
      </c>
      <c r="J114" s="32"/>
      <c r="K114" s="32"/>
      <c r="L114" s="32" t="s">
        <v>184</v>
      </c>
      <c r="M114" s="32"/>
      <c r="N114" s="32"/>
      <c r="O114" s="33" t="s">
        <v>146</v>
      </c>
      <c r="P114" s="33"/>
      <c r="Q114" s="34">
        <f>267000</f>
        <v>267000</v>
      </c>
      <c r="R114" s="34"/>
      <c r="S114" s="34"/>
      <c r="T114" s="34">
        <f>67782.76</f>
        <v>67782.76</v>
      </c>
      <c r="U114" s="34"/>
      <c r="V114" s="34"/>
      <c r="W114" s="34"/>
      <c r="X114" s="34"/>
      <c r="Y114" s="35">
        <f>199217.24</f>
        <v>199217.24</v>
      </c>
      <c r="Z114" s="35"/>
    </row>
    <row r="115" spans="1:26" s="1" customFormat="1" ht="13.5" customHeight="1">
      <c r="A115" s="31" t="s">
        <v>121</v>
      </c>
      <c r="B115" s="31"/>
      <c r="C115" s="31"/>
      <c r="D115" s="31"/>
      <c r="E115" s="31"/>
      <c r="F115" s="31"/>
      <c r="G115" s="31"/>
      <c r="H115" s="31"/>
      <c r="I115" s="32" t="s">
        <v>103</v>
      </c>
      <c r="J115" s="32"/>
      <c r="K115" s="32"/>
      <c r="L115" s="32" t="s">
        <v>184</v>
      </c>
      <c r="M115" s="32"/>
      <c r="N115" s="32"/>
      <c r="O115" s="33" t="s">
        <v>122</v>
      </c>
      <c r="P115" s="33"/>
      <c r="Q115" s="34">
        <f>1256.05</f>
        <v>1256.05</v>
      </c>
      <c r="R115" s="34"/>
      <c r="S115" s="34"/>
      <c r="T115" s="34">
        <f>1256.05</f>
        <v>1256.05</v>
      </c>
      <c r="U115" s="34"/>
      <c r="V115" s="34"/>
      <c r="W115" s="34"/>
      <c r="X115" s="34"/>
      <c r="Y115" s="35">
        <f>0</f>
        <v>0</v>
      </c>
      <c r="Z115" s="35"/>
    </row>
    <row r="116" spans="1:26" s="1" customFormat="1" ht="13.5" customHeight="1">
      <c r="A116" s="31" t="s">
        <v>142</v>
      </c>
      <c r="B116" s="31"/>
      <c r="C116" s="31"/>
      <c r="D116" s="31"/>
      <c r="E116" s="31"/>
      <c r="F116" s="31"/>
      <c r="G116" s="31"/>
      <c r="H116" s="31"/>
      <c r="I116" s="32" t="s">
        <v>103</v>
      </c>
      <c r="J116" s="32"/>
      <c r="K116" s="32"/>
      <c r="L116" s="32" t="s">
        <v>185</v>
      </c>
      <c r="M116" s="32"/>
      <c r="N116" s="32"/>
      <c r="O116" s="33" t="s">
        <v>144</v>
      </c>
      <c r="P116" s="33"/>
      <c r="Q116" s="34">
        <f>406373.22</f>
        <v>406373.22</v>
      </c>
      <c r="R116" s="34"/>
      <c r="S116" s="34"/>
      <c r="T116" s="34">
        <f>406373.22</f>
        <v>406373.22</v>
      </c>
      <c r="U116" s="34"/>
      <c r="V116" s="34"/>
      <c r="W116" s="34"/>
      <c r="X116" s="34"/>
      <c r="Y116" s="35">
        <f>0</f>
        <v>0</v>
      </c>
      <c r="Z116" s="35"/>
    </row>
    <row r="117" spans="1:26" s="1" customFormat="1" ht="13.5" customHeight="1">
      <c r="A117" s="31" t="s">
        <v>121</v>
      </c>
      <c r="B117" s="31"/>
      <c r="C117" s="31"/>
      <c r="D117" s="31"/>
      <c r="E117" s="31"/>
      <c r="F117" s="31"/>
      <c r="G117" s="31"/>
      <c r="H117" s="31"/>
      <c r="I117" s="32" t="s">
        <v>103</v>
      </c>
      <c r="J117" s="32"/>
      <c r="K117" s="32"/>
      <c r="L117" s="32" t="s">
        <v>186</v>
      </c>
      <c r="M117" s="32"/>
      <c r="N117" s="32"/>
      <c r="O117" s="33" t="s">
        <v>122</v>
      </c>
      <c r="P117" s="33"/>
      <c r="Q117" s="34">
        <f>9000</f>
        <v>9000</v>
      </c>
      <c r="R117" s="34"/>
      <c r="S117" s="34"/>
      <c r="T117" s="34">
        <f>9000</f>
        <v>9000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187</v>
      </c>
      <c r="B118" s="31"/>
      <c r="C118" s="31"/>
      <c r="D118" s="31"/>
      <c r="E118" s="31"/>
      <c r="F118" s="31"/>
      <c r="G118" s="31"/>
      <c r="H118" s="31"/>
      <c r="I118" s="32" t="s">
        <v>103</v>
      </c>
      <c r="J118" s="32"/>
      <c r="K118" s="32"/>
      <c r="L118" s="32" t="s">
        <v>188</v>
      </c>
      <c r="M118" s="32"/>
      <c r="N118" s="32"/>
      <c r="O118" s="33" t="s">
        <v>189</v>
      </c>
      <c r="P118" s="33"/>
      <c r="Q118" s="34">
        <f>3586237.2</f>
        <v>3586237.2</v>
      </c>
      <c r="R118" s="34"/>
      <c r="S118" s="34"/>
      <c r="T118" s="34">
        <f>3586237.2</f>
        <v>3586237.2</v>
      </c>
      <c r="U118" s="34"/>
      <c r="V118" s="34"/>
      <c r="W118" s="34"/>
      <c r="X118" s="34"/>
      <c r="Y118" s="35">
        <f>0</f>
        <v>0</v>
      </c>
      <c r="Z118" s="35"/>
    </row>
    <row r="119" spans="1:26" s="1" customFormat="1" ht="13.5" customHeight="1">
      <c r="A119" s="31" t="s">
        <v>145</v>
      </c>
      <c r="B119" s="31"/>
      <c r="C119" s="31"/>
      <c r="D119" s="31"/>
      <c r="E119" s="31"/>
      <c r="F119" s="31"/>
      <c r="G119" s="31"/>
      <c r="H119" s="31"/>
      <c r="I119" s="32" t="s">
        <v>103</v>
      </c>
      <c r="J119" s="32"/>
      <c r="K119" s="32"/>
      <c r="L119" s="32" t="s">
        <v>190</v>
      </c>
      <c r="M119" s="32"/>
      <c r="N119" s="32"/>
      <c r="O119" s="33" t="s">
        <v>146</v>
      </c>
      <c r="P119" s="33"/>
      <c r="Q119" s="34">
        <f>100000</f>
        <v>100000</v>
      </c>
      <c r="R119" s="34"/>
      <c r="S119" s="34"/>
      <c r="T119" s="36" t="s">
        <v>40</v>
      </c>
      <c r="U119" s="36"/>
      <c r="V119" s="36"/>
      <c r="W119" s="36"/>
      <c r="X119" s="36"/>
      <c r="Y119" s="35">
        <f>100000</f>
        <v>100000</v>
      </c>
      <c r="Z119" s="35"/>
    </row>
    <row r="120" spans="1:26" s="1" customFormat="1" ht="13.5" customHeight="1">
      <c r="A120" s="31" t="s">
        <v>142</v>
      </c>
      <c r="B120" s="31"/>
      <c r="C120" s="31"/>
      <c r="D120" s="31"/>
      <c r="E120" s="31"/>
      <c r="F120" s="31"/>
      <c r="G120" s="31"/>
      <c r="H120" s="31"/>
      <c r="I120" s="32" t="s">
        <v>103</v>
      </c>
      <c r="J120" s="32"/>
      <c r="K120" s="32"/>
      <c r="L120" s="32" t="s">
        <v>191</v>
      </c>
      <c r="M120" s="32"/>
      <c r="N120" s="32"/>
      <c r="O120" s="33" t="s">
        <v>144</v>
      </c>
      <c r="P120" s="33"/>
      <c r="Q120" s="34">
        <f>673000</f>
        <v>673000</v>
      </c>
      <c r="R120" s="34"/>
      <c r="S120" s="34"/>
      <c r="T120" s="34">
        <f>260328.24</f>
        <v>260328.24</v>
      </c>
      <c r="U120" s="34"/>
      <c r="V120" s="34"/>
      <c r="W120" s="34"/>
      <c r="X120" s="34"/>
      <c r="Y120" s="35">
        <f>412671.76</f>
        <v>412671.76</v>
      </c>
      <c r="Z120" s="35"/>
    </row>
    <row r="121" spans="1:26" s="1" customFormat="1" ht="13.5" customHeight="1">
      <c r="A121" s="31" t="s">
        <v>121</v>
      </c>
      <c r="B121" s="31"/>
      <c r="C121" s="31"/>
      <c r="D121" s="31"/>
      <c r="E121" s="31"/>
      <c r="F121" s="31"/>
      <c r="G121" s="31"/>
      <c r="H121" s="31"/>
      <c r="I121" s="32" t="s">
        <v>103</v>
      </c>
      <c r="J121" s="32"/>
      <c r="K121" s="32"/>
      <c r="L121" s="32" t="s">
        <v>192</v>
      </c>
      <c r="M121" s="32"/>
      <c r="N121" s="32"/>
      <c r="O121" s="33" t="s">
        <v>122</v>
      </c>
      <c r="P121" s="33"/>
      <c r="Q121" s="34">
        <f>369999</f>
        <v>369999</v>
      </c>
      <c r="R121" s="34"/>
      <c r="S121" s="34"/>
      <c r="T121" s="36" t="s">
        <v>40</v>
      </c>
      <c r="U121" s="36"/>
      <c r="V121" s="36"/>
      <c r="W121" s="36"/>
      <c r="X121" s="36"/>
      <c r="Y121" s="35">
        <f>369999</f>
        <v>369999</v>
      </c>
      <c r="Z121" s="35"/>
    </row>
    <row r="122" spans="1:26" s="1" customFormat="1" ht="13.5" customHeight="1">
      <c r="A122" s="31" t="s">
        <v>193</v>
      </c>
      <c r="B122" s="31"/>
      <c r="C122" s="31"/>
      <c r="D122" s="31"/>
      <c r="E122" s="31"/>
      <c r="F122" s="31"/>
      <c r="G122" s="31"/>
      <c r="H122" s="31"/>
      <c r="I122" s="32" t="s">
        <v>103</v>
      </c>
      <c r="J122" s="32"/>
      <c r="K122" s="32"/>
      <c r="L122" s="32" t="s">
        <v>192</v>
      </c>
      <c r="M122" s="32"/>
      <c r="N122" s="32"/>
      <c r="O122" s="33" t="s">
        <v>194</v>
      </c>
      <c r="P122" s="33"/>
      <c r="Q122" s="34">
        <f>10000</f>
        <v>10000</v>
      </c>
      <c r="R122" s="34"/>
      <c r="S122" s="34"/>
      <c r="T122" s="36" t="s">
        <v>40</v>
      </c>
      <c r="U122" s="36"/>
      <c r="V122" s="36"/>
      <c r="W122" s="36"/>
      <c r="X122" s="36"/>
      <c r="Y122" s="35">
        <f>10000</f>
        <v>10000</v>
      </c>
      <c r="Z122" s="35"/>
    </row>
    <row r="123" spans="1:26" s="1" customFormat="1" ht="13.5" customHeight="1">
      <c r="A123" s="31" t="s">
        <v>121</v>
      </c>
      <c r="B123" s="31"/>
      <c r="C123" s="31"/>
      <c r="D123" s="31"/>
      <c r="E123" s="31"/>
      <c r="F123" s="31"/>
      <c r="G123" s="31"/>
      <c r="H123" s="31"/>
      <c r="I123" s="32" t="s">
        <v>103</v>
      </c>
      <c r="J123" s="32"/>
      <c r="K123" s="32"/>
      <c r="L123" s="32" t="s">
        <v>195</v>
      </c>
      <c r="M123" s="32"/>
      <c r="N123" s="32"/>
      <c r="O123" s="33" t="s">
        <v>122</v>
      </c>
      <c r="P123" s="33"/>
      <c r="Q123" s="34">
        <f>333720</f>
        <v>333720</v>
      </c>
      <c r="R123" s="34"/>
      <c r="S123" s="34"/>
      <c r="T123" s="36" t="s">
        <v>40</v>
      </c>
      <c r="U123" s="36"/>
      <c r="V123" s="36"/>
      <c r="W123" s="36"/>
      <c r="X123" s="36"/>
      <c r="Y123" s="35">
        <f>333720</f>
        <v>333720</v>
      </c>
      <c r="Z123" s="35"/>
    </row>
    <row r="124" spans="1:26" s="1" customFormat="1" ht="13.5" customHeight="1">
      <c r="A124" s="31" t="s">
        <v>193</v>
      </c>
      <c r="B124" s="31"/>
      <c r="C124" s="31"/>
      <c r="D124" s="31"/>
      <c r="E124" s="31"/>
      <c r="F124" s="31"/>
      <c r="G124" s="31"/>
      <c r="H124" s="31"/>
      <c r="I124" s="32" t="s">
        <v>103</v>
      </c>
      <c r="J124" s="32"/>
      <c r="K124" s="32"/>
      <c r="L124" s="32" t="s">
        <v>195</v>
      </c>
      <c r="M124" s="32"/>
      <c r="N124" s="32"/>
      <c r="O124" s="33" t="s">
        <v>194</v>
      </c>
      <c r="P124" s="33"/>
      <c r="Q124" s="34">
        <f>1180432</f>
        <v>1180432</v>
      </c>
      <c r="R124" s="34"/>
      <c r="S124" s="34"/>
      <c r="T124" s="36" t="s">
        <v>40</v>
      </c>
      <c r="U124" s="36"/>
      <c r="V124" s="36"/>
      <c r="W124" s="36"/>
      <c r="X124" s="36"/>
      <c r="Y124" s="35">
        <f>1180432</f>
        <v>1180432</v>
      </c>
      <c r="Z124" s="35"/>
    </row>
    <row r="125" spans="1:26" s="1" customFormat="1" ht="13.5" customHeight="1">
      <c r="A125" s="31" t="s">
        <v>149</v>
      </c>
      <c r="B125" s="31"/>
      <c r="C125" s="31"/>
      <c r="D125" s="31"/>
      <c r="E125" s="31"/>
      <c r="F125" s="31"/>
      <c r="G125" s="31"/>
      <c r="H125" s="31"/>
      <c r="I125" s="32" t="s">
        <v>103</v>
      </c>
      <c r="J125" s="32"/>
      <c r="K125" s="32"/>
      <c r="L125" s="32" t="s">
        <v>195</v>
      </c>
      <c r="M125" s="32"/>
      <c r="N125" s="32"/>
      <c r="O125" s="33" t="s">
        <v>150</v>
      </c>
      <c r="P125" s="33"/>
      <c r="Q125" s="34">
        <f>5840</f>
        <v>5840</v>
      </c>
      <c r="R125" s="34"/>
      <c r="S125" s="34"/>
      <c r="T125" s="36" t="s">
        <v>40</v>
      </c>
      <c r="U125" s="36"/>
      <c r="V125" s="36"/>
      <c r="W125" s="36"/>
      <c r="X125" s="36"/>
      <c r="Y125" s="35">
        <f>5840</f>
        <v>5840</v>
      </c>
      <c r="Z125" s="35"/>
    </row>
    <row r="126" spans="1:26" s="1" customFormat="1" ht="13.5" customHeight="1">
      <c r="A126" s="31" t="s">
        <v>142</v>
      </c>
      <c r="B126" s="31"/>
      <c r="C126" s="31"/>
      <c r="D126" s="31"/>
      <c r="E126" s="31"/>
      <c r="F126" s="31"/>
      <c r="G126" s="31"/>
      <c r="H126" s="31"/>
      <c r="I126" s="32" t="s">
        <v>103</v>
      </c>
      <c r="J126" s="32"/>
      <c r="K126" s="32"/>
      <c r="L126" s="32" t="s">
        <v>196</v>
      </c>
      <c r="M126" s="32"/>
      <c r="N126" s="32"/>
      <c r="O126" s="33" t="s">
        <v>144</v>
      </c>
      <c r="P126" s="33"/>
      <c r="Q126" s="34">
        <f>7361400</f>
        <v>7361400</v>
      </c>
      <c r="R126" s="34"/>
      <c r="S126" s="34"/>
      <c r="T126" s="34">
        <f>7360292.7</f>
        <v>7360292.7</v>
      </c>
      <c r="U126" s="34"/>
      <c r="V126" s="34"/>
      <c r="W126" s="34"/>
      <c r="X126" s="34"/>
      <c r="Y126" s="35">
        <f>1107.3</f>
        <v>1107.3</v>
      </c>
      <c r="Z126" s="35"/>
    </row>
    <row r="127" spans="1:26" s="1" customFormat="1" ht="24" customHeight="1">
      <c r="A127" s="31" t="s">
        <v>197</v>
      </c>
      <c r="B127" s="31"/>
      <c r="C127" s="31"/>
      <c r="D127" s="31"/>
      <c r="E127" s="31"/>
      <c r="F127" s="31"/>
      <c r="G127" s="31"/>
      <c r="H127" s="31"/>
      <c r="I127" s="32" t="s">
        <v>103</v>
      </c>
      <c r="J127" s="32"/>
      <c r="K127" s="32"/>
      <c r="L127" s="32" t="s">
        <v>198</v>
      </c>
      <c r="M127" s="32"/>
      <c r="N127" s="32"/>
      <c r="O127" s="33" t="s">
        <v>199</v>
      </c>
      <c r="P127" s="33"/>
      <c r="Q127" s="34">
        <f>420000</f>
        <v>420000</v>
      </c>
      <c r="R127" s="34"/>
      <c r="S127" s="34"/>
      <c r="T127" s="34">
        <f>140000</f>
        <v>140000</v>
      </c>
      <c r="U127" s="34"/>
      <c r="V127" s="34"/>
      <c r="W127" s="34"/>
      <c r="X127" s="34"/>
      <c r="Y127" s="35">
        <f>280000</f>
        <v>280000</v>
      </c>
      <c r="Z127" s="35"/>
    </row>
    <row r="128" spans="1:26" s="1" customFormat="1" ht="13.5" customHeight="1">
      <c r="A128" s="31" t="s">
        <v>200</v>
      </c>
      <c r="B128" s="31"/>
      <c r="C128" s="31"/>
      <c r="D128" s="31"/>
      <c r="E128" s="31"/>
      <c r="F128" s="31"/>
      <c r="G128" s="31"/>
      <c r="H128" s="31"/>
      <c r="I128" s="32" t="s">
        <v>103</v>
      </c>
      <c r="J128" s="32"/>
      <c r="K128" s="32"/>
      <c r="L128" s="32" t="s">
        <v>201</v>
      </c>
      <c r="M128" s="32"/>
      <c r="N128" s="32"/>
      <c r="O128" s="33" t="s">
        <v>202</v>
      </c>
      <c r="P128" s="33"/>
      <c r="Q128" s="34">
        <f>12731781.73</f>
        <v>12731781.73</v>
      </c>
      <c r="R128" s="34"/>
      <c r="S128" s="34"/>
      <c r="T128" s="34">
        <f>6526387.33</f>
        <v>6526387.33</v>
      </c>
      <c r="U128" s="34"/>
      <c r="V128" s="34"/>
      <c r="W128" s="34"/>
      <c r="X128" s="34"/>
      <c r="Y128" s="35">
        <f>6205394.4</f>
        <v>6205394.4</v>
      </c>
      <c r="Z128" s="35"/>
    </row>
    <row r="129" spans="1:26" s="1" customFormat="1" ht="13.5" customHeight="1">
      <c r="A129" s="31" t="s">
        <v>200</v>
      </c>
      <c r="B129" s="31"/>
      <c r="C129" s="31"/>
      <c r="D129" s="31"/>
      <c r="E129" s="31"/>
      <c r="F129" s="31"/>
      <c r="G129" s="31"/>
      <c r="H129" s="31"/>
      <c r="I129" s="32" t="s">
        <v>103</v>
      </c>
      <c r="J129" s="32"/>
      <c r="K129" s="32"/>
      <c r="L129" s="32" t="s">
        <v>203</v>
      </c>
      <c r="M129" s="32"/>
      <c r="N129" s="32"/>
      <c r="O129" s="33" t="s">
        <v>202</v>
      </c>
      <c r="P129" s="33"/>
      <c r="Q129" s="34">
        <f>19500</f>
        <v>19500</v>
      </c>
      <c r="R129" s="34"/>
      <c r="S129" s="34"/>
      <c r="T129" s="36" t="s">
        <v>40</v>
      </c>
      <c r="U129" s="36"/>
      <c r="V129" s="36"/>
      <c r="W129" s="36"/>
      <c r="X129" s="36"/>
      <c r="Y129" s="35">
        <f>19500</f>
        <v>19500</v>
      </c>
      <c r="Z129" s="35"/>
    </row>
    <row r="130" spans="1:26" s="1" customFormat="1" ht="15" customHeight="1">
      <c r="A130" s="37" t="s">
        <v>204</v>
      </c>
      <c r="B130" s="37"/>
      <c r="C130" s="37"/>
      <c r="D130" s="37"/>
      <c r="E130" s="37"/>
      <c r="F130" s="37"/>
      <c r="G130" s="37"/>
      <c r="H130" s="37"/>
      <c r="I130" s="38" t="s">
        <v>205</v>
      </c>
      <c r="J130" s="38"/>
      <c r="K130" s="38"/>
      <c r="L130" s="38" t="s">
        <v>37</v>
      </c>
      <c r="M130" s="38"/>
      <c r="N130" s="38"/>
      <c r="O130" s="39" t="s">
        <v>37</v>
      </c>
      <c r="P130" s="39"/>
      <c r="Q130" s="40">
        <f>-3771571.76</f>
        <v>-3771571.76</v>
      </c>
      <c r="R130" s="40"/>
      <c r="S130" s="40"/>
      <c r="T130" s="40">
        <f>-1811391.44</f>
        <v>-1811391.44</v>
      </c>
      <c r="U130" s="40"/>
      <c r="V130" s="40"/>
      <c r="W130" s="40"/>
      <c r="X130" s="40"/>
      <c r="Y130" s="41" t="s">
        <v>37</v>
      </c>
      <c r="Z130" s="41"/>
    </row>
    <row r="131" spans="1:26" s="1" customFormat="1" ht="13.5" customHeight="1">
      <c r="A131" s="7" t="s">
        <v>11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1" customFormat="1" ht="13.5" customHeight="1">
      <c r="A132" s="12" t="s">
        <v>206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" customFormat="1" ht="45.75" customHeight="1">
      <c r="A133" s="13" t="s">
        <v>23</v>
      </c>
      <c r="B133" s="13"/>
      <c r="C133" s="13"/>
      <c r="D133" s="13"/>
      <c r="E133" s="13"/>
      <c r="F133" s="13"/>
      <c r="G133" s="13"/>
      <c r="H133" s="13"/>
      <c r="I133" s="13"/>
      <c r="J133" s="13" t="s">
        <v>24</v>
      </c>
      <c r="K133" s="13"/>
      <c r="L133" s="13"/>
      <c r="M133" s="13" t="s">
        <v>207</v>
      </c>
      <c r="N133" s="13"/>
      <c r="O133" s="13"/>
      <c r="P133" s="14" t="s">
        <v>26</v>
      </c>
      <c r="Q133" s="14"/>
      <c r="R133" s="14"/>
      <c r="S133" s="14" t="s">
        <v>27</v>
      </c>
      <c r="T133" s="14"/>
      <c r="U133" s="14"/>
      <c r="V133" s="14"/>
      <c r="W133" s="14"/>
      <c r="X133" s="15" t="s">
        <v>28</v>
      </c>
      <c r="Y133" s="15"/>
      <c r="Z133" s="15"/>
    </row>
    <row r="134" spans="1:26" s="1" customFormat="1" ht="12.75" customHeight="1">
      <c r="A134" s="16" t="s">
        <v>29</v>
      </c>
      <c r="B134" s="16"/>
      <c r="C134" s="16"/>
      <c r="D134" s="16"/>
      <c r="E134" s="16"/>
      <c r="F134" s="16"/>
      <c r="G134" s="16"/>
      <c r="H134" s="16"/>
      <c r="I134" s="16"/>
      <c r="J134" s="16" t="s">
        <v>30</v>
      </c>
      <c r="K134" s="16"/>
      <c r="L134" s="16"/>
      <c r="M134" s="16" t="s">
        <v>31</v>
      </c>
      <c r="N134" s="16"/>
      <c r="O134" s="16"/>
      <c r="P134" s="17" t="s">
        <v>32</v>
      </c>
      <c r="Q134" s="17"/>
      <c r="R134" s="17"/>
      <c r="S134" s="17" t="s">
        <v>33</v>
      </c>
      <c r="T134" s="17"/>
      <c r="U134" s="17"/>
      <c r="V134" s="17"/>
      <c r="W134" s="17"/>
      <c r="X134" s="18" t="s">
        <v>34</v>
      </c>
      <c r="Y134" s="18"/>
      <c r="Z134" s="18"/>
    </row>
    <row r="135" spans="1:26" s="1" customFormat="1" ht="13.5" customHeight="1">
      <c r="A135" s="19" t="s">
        <v>208</v>
      </c>
      <c r="B135" s="19"/>
      <c r="C135" s="19"/>
      <c r="D135" s="19"/>
      <c r="E135" s="19"/>
      <c r="F135" s="19"/>
      <c r="G135" s="19"/>
      <c r="H135" s="19"/>
      <c r="I135" s="19"/>
      <c r="J135" s="20" t="s">
        <v>209</v>
      </c>
      <c r="K135" s="20"/>
      <c r="L135" s="20"/>
      <c r="M135" s="20" t="s">
        <v>37</v>
      </c>
      <c r="N135" s="20"/>
      <c r="O135" s="20"/>
      <c r="P135" s="42">
        <f>3771571.76</f>
        <v>3771571.76</v>
      </c>
      <c r="Q135" s="42"/>
      <c r="R135" s="42"/>
      <c r="S135" s="21">
        <f>1811391.44</f>
        <v>1811391.44</v>
      </c>
      <c r="T135" s="21"/>
      <c r="U135" s="21"/>
      <c r="V135" s="21"/>
      <c r="W135" s="21"/>
      <c r="X135" s="43" t="s">
        <v>37</v>
      </c>
      <c r="Y135" s="43"/>
      <c r="Z135" s="43"/>
    </row>
    <row r="136" spans="1:26" s="1" customFormat="1" ht="13.5" customHeight="1">
      <c r="A136" s="44" t="s">
        <v>210</v>
      </c>
      <c r="B136" s="44"/>
      <c r="C136" s="44"/>
      <c r="D136" s="44"/>
      <c r="E136" s="44"/>
      <c r="F136" s="44"/>
      <c r="G136" s="44"/>
      <c r="H136" s="44"/>
      <c r="I136" s="44"/>
      <c r="J136" s="45" t="s">
        <v>11</v>
      </c>
      <c r="K136" s="45"/>
      <c r="L136" s="45"/>
      <c r="M136" s="45" t="s">
        <v>11</v>
      </c>
      <c r="N136" s="45"/>
      <c r="O136" s="45"/>
      <c r="P136" s="46" t="s">
        <v>11</v>
      </c>
      <c r="Q136" s="46"/>
      <c r="R136" s="46"/>
      <c r="S136" s="47" t="s">
        <v>11</v>
      </c>
      <c r="T136" s="47"/>
      <c r="U136" s="47"/>
      <c r="V136" s="47"/>
      <c r="W136" s="47"/>
      <c r="X136" s="48" t="s">
        <v>11</v>
      </c>
      <c r="Y136" s="48"/>
      <c r="Z136" s="48"/>
    </row>
    <row r="137" spans="1:26" s="1" customFormat="1" ht="13.5" customHeight="1">
      <c r="A137" s="23" t="s">
        <v>211</v>
      </c>
      <c r="B137" s="23"/>
      <c r="C137" s="23"/>
      <c r="D137" s="23"/>
      <c r="E137" s="23"/>
      <c r="F137" s="23"/>
      <c r="G137" s="23"/>
      <c r="H137" s="23"/>
      <c r="I137" s="23"/>
      <c r="J137" s="49" t="s">
        <v>212</v>
      </c>
      <c r="K137" s="49"/>
      <c r="L137" s="49"/>
      <c r="M137" s="24" t="s">
        <v>37</v>
      </c>
      <c r="N137" s="24"/>
      <c r="O137" s="24"/>
      <c r="P137" s="50" t="s">
        <v>40</v>
      </c>
      <c r="Q137" s="50"/>
      <c r="R137" s="50"/>
      <c r="S137" s="26" t="s">
        <v>40</v>
      </c>
      <c r="T137" s="26"/>
      <c r="U137" s="26"/>
      <c r="V137" s="26"/>
      <c r="W137" s="26"/>
      <c r="X137" s="51" t="s">
        <v>40</v>
      </c>
      <c r="Y137" s="51"/>
      <c r="Z137" s="51"/>
    </row>
    <row r="138" spans="1:26" s="1" customFormat="1" ht="13.5" customHeight="1">
      <c r="A138" s="33" t="s">
        <v>11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s="1" customFormat="1" ht="13.5" customHeight="1">
      <c r="A139" s="31" t="s">
        <v>213</v>
      </c>
      <c r="B139" s="31"/>
      <c r="C139" s="31"/>
      <c r="D139" s="31"/>
      <c r="E139" s="31"/>
      <c r="F139" s="31"/>
      <c r="G139" s="31"/>
      <c r="H139" s="31"/>
      <c r="I139" s="31"/>
      <c r="J139" s="45" t="s">
        <v>214</v>
      </c>
      <c r="K139" s="45"/>
      <c r="L139" s="45"/>
      <c r="M139" s="45" t="s">
        <v>37</v>
      </c>
      <c r="N139" s="45"/>
      <c r="O139" s="45"/>
      <c r="P139" s="46" t="s">
        <v>40</v>
      </c>
      <c r="Q139" s="46"/>
      <c r="R139" s="46"/>
      <c r="S139" s="36" t="s">
        <v>40</v>
      </c>
      <c r="T139" s="36"/>
      <c r="U139" s="36"/>
      <c r="V139" s="36"/>
      <c r="W139" s="36"/>
      <c r="X139" s="48" t="s">
        <v>40</v>
      </c>
      <c r="Y139" s="48"/>
      <c r="Z139" s="48"/>
    </row>
    <row r="140" spans="1:26" s="1" customFormat="1" ht="13.5" customHeight="1">
      <c r="A140" s="31" t="s">
        <v>11</v>
      </c>
      <c r="B140" s="31"/>
      <c r="C140" s="31"/>
      <c r="D140" s="31"/>
      <c r="E140" s="31"/>
      <c r="F140" s="31"/>
      <c r="G140" s="31"/>
      <c r="H140" s="31"/>
      <c r="I140" s="31"/>
      <c r="J140" s="32" t="s">
        <v>214</v>
      </c>
      <c r="K140" s="32"/>
      <c r="L140" s="32"/>
      <c r="M140" s="32" t="s">
        <v>11</v>
      </c>
      <c r="N140" s="32"/>
      <c r="O140" s="32"/>
      <c r="P140" s="52" t="s">
        <v>40</v>
      </c>
      <c r="Q140" s="52"/>
      <c r="R140" s="52"/>
      <c r="S140" s="36" t="s">
        <v>40</v>
      </c>
      <c r="T140" s="36"/>
      <c r="U140" s="36"/>
      <c r="V140" s="36"/>
      <c r="W140" s="36"/>
      <c r="X140" s="53" t="s">
        <v>40</v>
      </c>
      <c r="Y140" s="53"/>
      <c r="Z140" s="53"/>
    </row>
    <row r="141" spans="1:26" s="1" customFormat="1" ht="13.5" customHeight="1">
      <c r="A141" s="31" t="s">
        <v>215</v>
      </c>
      <c r="B141" s="31"/>
      <c r="C141" s="31"/>
      <c r="D141" s="31"/>
      <c r="E141" s="31"/>
      <c r="F141" s="31"/>
      <c r="G141" s="31"/>
      <c r="H141" s="31"/>
      <c r="I141" s="31"/>
      <c r="J141" s="32" t="s">
        <v>216</v>
      </c>
      <c r="K141" s="32"/>
      <c r="L141" s="32"/>
      <c r="M141" s="32" t="s">
        <v>217</v>
      </c>
      <c r="N141" s="32"/>
      <c r="O141" s="32"/>
      <c r="P141" s="54">
        <f>3771571.76</f>
        <v>3771571.76</v>
      </c>
      <c r="Q141" s="54"/>
      <c r="R141" s="54"/>
      <c r="S141" s="34">
        <f>1811391.44</f>
        <v>1811391.44</v>
      </c>
      <c r="T141" s="34"/>
      <c r="U141" s="34"/>
      <c r="V141" s="34"/>
      <c r="W141" s="34"/>
      <c r="X141" s="55">
        <f>1960180.32</f>
        <v>1960180.32</v>
      </c>
      <c r="Y141" s="55"/>
      <c r="Z141" s="55"/>
    </row>
    <row r="142" spans="1:26" s="1" customFormat="1" ht="13.5" customHeight="1">
      <c r="A142" s="31" t="s">
        <v>218</v>
      </c>
      <c r="B142" s="31"/>
      <c r="C142" s="31"/>
      <c r="D142" s="31"/>
      <c r="E142" s="31"/>
      <c r="F142" s="31"/>
      <c r="G142" s="31"/>
      <c r="H142" s="31"/>
      <c r="I142" s="31"/>
      <c r="J142" s="32" t="s">
        <v>219</v>
      </c>
      <c r="K142" s="32"/>
      <c r="L142" s="32"/>
      <c r="M142" s="32" t="s">
        <v>220</v>
      </c>
      <c r="N142" s="32"/>
      <c r="O142" s="32"/>
      <c r="P142" s="54">
        <f>-59509954.55</f>
        <v>-59509954.55</v>
      </c>
      <c r="Q142" s="54"/>
      <c r="R142" s="54"/>
      <c r="S142" s="34">
        <f>-30832946.82</f>
        <v>-30832946.82</v>
      </c>
      <c r="T142" s="34"/>
      <c r="U142" s="34"/>
      <c r="V142" s="34"/>
      <c r="W142" s="34"/>
      <c r="X142" s="56" t="s">
        <v>37</v>
      </c>
      <c r="Y142" s="56"/>
      <c r="Z142" s="56"/>
    </row>
    <row r="143" spans="1:26" s="1" customFormat="1" ht="13.5" customHeight="1">
      <c r="A143" s="31" t="s">
        <v>221</v>
      </c>
      <c r="B143" s="31"/>
      <c r="C143" s="31"/>
      <c r="D143" s="31"/>
      <c r="E143" s="31"/>
      <c r="F143" s="31"/>
      <c r="G143" s="31"/>
      <c r="H143" s="31"/>
      <c r="I143" s="31"/>
      <c r="J143" s="32" t="s">
        <v>222</v>
      </c>
      <c r="K143" s="32"/>
      <c r="L143" s="32"/>
      <c r="M143" s="32" t="s">
        <v>223</v>
      </c>
      <c r="N143" s="32"/>
      <c r="O143" s="32"/>
      <c r="P143" s="54">
        <f>63333826.31</f>
        <v>63333826.31</v>
      </c>
      <c r="Q143" s="54"/>
      <c r="R143" s="54"/>
      <c r="S143" s="34">
        <f>32644338.26</f>
        <v>32644338.26</v>
      </c>
      <c r="T143" s="34"/>
      <c r="U143" s="34"/>
      <c r="V143" s="34"/>
      <c r="W143" s="34"/>
      <c r="X143" s="56" t="s">
        <v>37</v>
      </c>
      <c r="Y143" s="56"/>
      <c r="Z143" s="56"/>
    </row>
    <row r="144" spans="1:26" s="1" customFormat="1" ht="13.5" customHeight="1">
      <c r="A144" s="58" t="s">
        <v>11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s="1" customFormat="1" ht="13.5" customHeight="1">
      <c r="A145" s="7" t="s">
        <v>11</v>
      </c>
      <c r="B145" s="7"/>
      <c r="C145" s="7"/>
      <c r="D145" s="7"/>
      <c r="E145" s="7"/>
      <c r="F145" s="57" t="s">
        <v>11</v>
      </c>
      <c r="G145" s="57"/>
      <c r="H145" s="57"/>
      <c r="I145" s="57"/>
      <c r="J145" s="57"/>
      <c r="K145" s="57"/>
      <c r="L145" s="57"/>
      <c r="M145" s="57" t="s">
        <v>224</v>
      </c>
      <c r="N145" s="57"/>
      <c r="O145" s="57"/>
      <c r="P145" s="57"/>
      <c r="Q145" s="57"/>
      <c r="R145" s="7" t="s">
        <v>11</v>
      </c>
      <c r="S145" s="7"/>
      <c r="T145" s="7"/>
      <c r="U145" s="7"/>
      <c r="V145" s="7"/>
      <c r="W145" s="7"/>
      <c r="X145" s="7"/>
      <c r="Y145" s="7"/>
      <c r="Z145" s="7"/>
    </row>
    <row r="146" spans="1:26" s="1" customFormat="1" ht="13.5" customHeight="1">
      <c r="A146" s="7" t="s">
        <v>11</v>
      </c>
      <c r="B146" s="7"/>
      <c r="C146" s="7"/>
      <c r="D146" s="7"/>
      <c r="E146" s="7"/>
      <c r="F146" s="10" t="s">
        <v>11</v>
      </c>
      <c r="G146" s="59" t="s">
        <v>225</v>
      </c>
      <c r="H146" s="59"/>
      <c r="I146" s="59"/>
      <c r="J146" s="59"/>
      <c r="K146" s="7" t="s">
        <v>11</v>
      </c>
      <c r="L146" s="7"/>
      <c r="M146" s="10" t="s">
        <v>11</v>
      </c>
      <c r="N146" s="59" t="s">
        <v>226</v>
      </c>
      <c r="O146" s="59"/>
      <c r="P146" s="59"/>
      <c r="Q146" s="7" t="s">
        <v>11</v>
      </c>
      <c r="R146" s="7"/>
      <c r="S146" s="7"/>
      <c r="T146" s="7"/>
      <c r="U146" s="7"/>
      <c r="V146" s="7"/>
      <c r="W146" s="7"/>
      <c r="X146" s="7"/>
      <c r="Y146" s="7"/>
      <c r="Z146" s="7"/>
    </row>
    <row r="147" spans="1:26" s="1" customFormat="1" ht="7.5" customHeight="1">
      <c r="A147" s="7" t="s">
        <v>11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s="1" customFormat="1" ht="13.5" customHeight="1">
      <c r="A148" s="7" t="s">
        <v>11</v>
      </c>
      <c r="B148" s="7"/>
      <c r="C148" s="7"/>
      <c r="D148" s="7"/>
      <c r="E148" s="7"/>
      <c r="F148" s="57" t="s">
        <v>11</v>
      </c>
      <c r="G148" s="57"/>
      <c r="H148" s="57"/>
      <c r="I148" s="57"/>
      <c r="J148" s="57"/>
      <c r="K148" s="57"/>
      <c r="L148" s="57"/>
      <c r="M148" s="57" t="s">
        <v>227</v>
      </c>
      <c r="N148" s="57"/>
      <c r="O148" s="57"/>
      <c r="P148" s="57"/>
      <c r="Q148" s="57"/>
      <c r="R148" s="7" t="s">
        <v>11</v>
      </c>
      <c r="S148" s="7"/>
      <c r="T148" s="7"/>
      <c r="U148" s="7"/>
      <c r="V148" s="7"/>
      <c r="W148" s="7"/>
      <c r="X148" s="7"/>
      <c r="Y148" s="7"/>
      <c r="Z148" s="7"/>
    </row>
    <row r="149" spans="1:26" s="1" customFormat="1" ht="13.5" customHeight="1">
      <c r="A149" s="7" t="s">
        <v>11</v>
      </c>
      <c r="B149" s="7"/>
      <c r="C149" s="7"/>
      <c r="D149" s="7"/>
      <c r="E149" s="7"/>
      <c r="F149" s="10" t="s">
        <v>11</v>
      </c>
      <c r="G149" s="59" t="s">
        <v>225</v>
      </c>
      <c r="H149" s="59"/>
      <c r="I149" s="59"/>
      <c r="J149" s="59"/>
      <c r="K149" s="7" t="s">
        <v>11</v>
      </c>
      <c r="L149" s="7"/>
      <c r="M149" s="10" t="s">
        <v>11</v>
      </c>
      <c r="N149" s="59" t="s">
        <v>226</v>
      </c>
      <c r="O149" s="59"/>
      <c r="P149" s="59"/>
      <c r="Q149" s="7" t="s">
        <v>11</v>
      </c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5.75" customHeight="1">
      <c r="A150" s="7" t="s">
        <v>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s="1" customFormat="1" ht="13.5" customHeight="1">
      <c r="A151" s="60" t="s">
        <v>228</v>
      </c>
      <c r="B151" s="60"/>
      <c r="C151" s="60"/>
      <c r="D151" s="60"/>
      <c r="E151" s="60"/>
      <c r="F151" s="60"/>
      <c r="G151" s="60"/>
      <c r="H151" s="7" t="s">
        <v>11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</sheetData>
  <sheetProtection/>
  <mergeCells count="901">
    <mergeCell ref="A150:Z150"/>
    <mergeCell ref="A151:G151"/>
    <mergeCell ref="H151:Z151"/>
    <mergeCell ref="A147:Z147"/>
    <mergeCell ref="A148:E148"/>
    <mergeCell ref="F148:L148"/>
    <mergeCell ref="M148:Q148"/>
    <mergeCell ref="R148:Z148"/>
    <mergeCell ref="A149:E149"/>
    <mergeCell ref="G149:J149"/>
    <mergeCell ref="K149:L149"/>
    <mergeCell ref="N149:P149"/>
    <mergeCell ref="Q149:Z149"/>
    <mergeCell ref="A144:Z144"/>
    <mergeCell ref="A145:E145"/>
    <mergeCell ref="F145:L145"/>
    <mergeCell ref="M145:Q145"/>
    <mergeCell ref="R145:Z145"/>
    <mergeCell ref="A146:E146"/>
    <mergeCell ref="G146:J146"/>
    <mergeCell ref="K146:L146"/>
    <mergeCell ref="N146:P146"/>
    <mergeCell ref="Q146:Z146"/>
    <mergeCell ref="A143:I143"/>
    <mergeCell ref="J143:L143"/>
    <mergeCell ref="M143:O143"/>
    <mergeCell ref="P143:R143"/>
    <mergeCell ref="S143:W143"/>
    <mergeCell ref="X143:Z143"/>
    <mergeCell ref="A142:I142"/>
    <mergeCell ref="J142:L142"/>
    <mergeCell ref="M142:O142"/>
    <mergeCell ref="P142:R142"/>
    <mergeCell ref="S142:W142"/>
    <mergeCell ref="X142:Z142"/>
    <mergeCell ref="A141:I141"/>
    <mergeCell ref="J141:L141"/>
    <mergeCell ref="M141:O141"/>
    <mergeCell ref="P141:R141"/>
    <mergeCell ref="S141:W141"/>
    <mergeCell ref="X141:Z141"/>
    <mergeCell ref="A140:I140"/>
    <mergeCell ref="J140:L140"/>
    <mergeCell ref="M140:O140"/>
    <mergeCell ref="P140:R140"/>
    <mergeCell ref="S140:W140"/>
    <mergeCell ref="X140:Z140"/>
    <mergeCell ref="A138:Z138"/>
    <mergeCell ref="A139:I139"/>
    <mergeCell ref="J139:L139"/>
    <mergeCell ref="M139:O139"/>
    <mergeCell ref="P139:R139"/>
    <mergeCell ref="S139:W139"/>
    <mergeCell ref="X139:Z139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A135:I135"/>
    <mergeCell ref="J135:L135"/>
    <mergeCell ref="M135:O135"/>
    <mergeCell ref="P135:R135"/>
    <mergeCell ref="S135:W135"/>
    <mergeCell ref="X135:Z135"/>
    <mergeCell ref="A134:I134"/>
    <mergeCell ref="J134:L134"/>
    <mergeCell ref="M134:O134"/>
    <mergeCell ref="P134:R134"/>
    <mergeCell ref="S134:W134"/>
    <mergeCell ref="X134:Z134"/>
    <mergeCell ref="A131:Z131"/>
    <mergeCell ref="A132:Z132"/>
    <mergeCell ref="A133:I133"/>
    <mergeCell ref="J133:L133"/>
    <mergeCell ref="M133:O133"/>
    <mergeCell ref="P133:R133"/>
    <mergeCell ref="S133:W133"/>
    <mergeCell ref="X133:Z133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A46:Z46"/>
    <mergeCell ref="A47:Z47"/>
    <mergeCell ref="A48:H48"/>
    <mergeCell ref="I48:K48"/>
    <mergeCell ref="L48:N48"/>
    <mergeCell ref="O48:P48"/>
    <mergeCell ref="Q48:S48"/>
    <mergeCell ref="T48:X48"/>
    <mergeCell ref="Y48:Z48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" top="0.5905511811023623" bottom="0" header="0.5118110236220472" footer="0.5118110236220472"/>
  <pageSetup fitToHeight="0" fitToWidth="1" horizontalDpi="600" verticalDpi="600" orientation="landscape" paperSize="9" scale="96" r:id="rId1"/>
  <headerFooter alignWithMargins="0">
    <oddFooter>&amp;CСтраница &amp;С из &amp;К</oddFooter>
  </headerFooter>
  <rowBreaks count="2" manualBreakCount="2">
    <brk id="46" max="255" man="1"/>
    <brk id="13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2023-06-06T04:41:13Z</cp:lastPrinted>
  <dcterms:modified xsi:type="dcterms:W3CDTF">2023-06-06T04:48:31Z</dcterms:modified>
  <cp:category/>
  <cp:version/>
  <cp:contentType/>
  <cp:contentStatus/>
</cp:coreProperties>
</file>